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★\01 法人市民税納付書\"/>
    </mc:Choice>
  </mc:AlternateContent>
  <bookViews>
    <workbookView xWindow="0" yWindow="0" windowWidth="10890" windowHeight="7755"/>
  </bookViews>
  <sheets>
    <sheet name="法人市民税納付書" sheetId="1" r:id="rId1"/>
    <sheet name="祝日表" sheetId="2" state="hidden" r:id="rId2"/>
  </sheets>
  <definedNames>
    <definedName name="_xlnm.Print_Area" localSheetId="0">法人市民税納付書!$A$15:$AT$42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C2" i="2"/>
  <c r="B11" i="2" s="1"/>
  <c r="B12" i="2" s="1"/>
  <c r="E27" i="1"/>
  <c r="B25" i="2" l="1"/>
  <c r="B45" i="2"/>
  <c r="B37" i="2"/>
  <c r="B44" i="2"/>
  <c r="B43" i="2"/>
  <c r="B23" i="2"/>
  <c r="B24" i="2" s="1"/>
  <c r="B12" i="1"/>
  <c r="D29" i="1"/>
  <c r="E29" i="1"/>
  <c r="F29" i="1" s="1"/>
  <c r="G29" i="1" s="1"/>
  <c r="H29" i="1" s="1"/>
  <c r="D33" i="1" l="1"/>
  <c r="E33" i="1" s="1"/>
  <c r="F33" i="1" s="1"/>
  <c r="G33" i="1" s="1"/>
  <c r="H33" i="1" s="1"/>
  <c r="I33" i="1" s="1"/>
  <c r="J33" i="1" s="1"/>
  <c r="K33" i="1" s="1"/>
  <c r="L33" i="1" s="1"/>
  <c r="M33" i="1" s="1"/>
  <c r="B48" i="2"/>
  <c r="B8" i="2" l="1"/>
  <c r="B18" i="2"/>
  <c r="B36" i="2"/>
  <c r="B39" i="2"/>
  <c r="B40" i="2" s="1"/>
  <c r="B49" i="2"/>
  <c r="B5" i="2"/>
  <c r="B9" i="2"/>
  <c r="B10" i="2" s="1"/>
  <c r="B15" i="2"/>
  <c r="B16" i="2" s="1"/>
  <c r="B19" i="2"/>
  <c r="B26" i="2"/>
  <c r="B29" i="2"/>
  <c r="B33" i="2"/>
  <c r="B46" i="2"/>
  <c r="B6" i="2"/>
  <c r="B30" i="2"/>
  <c r="B34" i="2"/>
  <c r="B35" i="2" s="1"/>
  <c r="B41" i="2"/>
  <c r="B42" i="2" s="1"/>
  <c r="B47" i="2"/>
  <c r="B7" i="2"/>
  <c r="B13" i="2"/>
  <c r="B14" i="2" s="1"/>
  <c r="B17" i="2"/>
  <c r="B21" i="2"/>
  <c r="B22" i="2" s="1"/>
  <c r="B27" i="2"/>
  <c r="B28" i="2" s="1"/>
  <c r="B31" i="2"/>
  <c r="B38" i="2"/>
  <c r="R12" i="1"/>
  <c r="B20" i="2" l="1"/>
  <c r="B32" i="2"/>
  <c r="A23" i="1"/>
  <c r="Q23" i="1" s="1"/>
  <c r="AG23" i="1" s="1"/>
  <c r="A22" i="1"/>
  <c r="Q22" i="1" s="1"/>
  <c r="AG22" i="1" s="1"/>
  <c r="AI33" i="1"/>
  <c r="AI32" i="1"/>
  <c r="AI31" i="1"/>
  <c r="AI30" i="1"/>
  <c r="AI28" i="1"/>
  <c r="S33" i="1"/>
  <c r="S32" i="1"/>
  <c r="S31" i="1"/>
  <c r="S30" i="1"/>
  <c r="S28" i="1"/>
  <c r="D30" i="1"/>
  <c r="E30" i="1" s="1"/>
  <c r="F30" i="1" s="1"/>
  <c r="G30" i="1" s="1"/>
  <c r="H30" i="1" s="1"/>
  <c r="I30" i="1" s="1"/>
  <c r="J30" i="1" s="1"/>
  <c r="K30" i="1" s="1"/>
  <c r="L30" i="1" s="1"/>
  <c r="M30" i="1" s="1"/>
  <c r="AC30" i="1" s="1"/>
  <c r="AS30" i="1" s="1"/>
  <c r="N30" i="1"/>
  <c r="AD30" i="1" s="1"/>
  <c r="AT30" i="1" s="1"/>
  <c r="D31" i="1"/>
  <c r="T31" i="1" s="1"/>
  <c r="AJ31" i="1" s="1"/>
  <c r="N31" i="1"/>
  <c r="AD31" i="1" s="1"/>
  <c r="AT31" i="1" s="1"/>
  <c r="U29" i="1"/>
  <c r="AK29" i="1" s="1"/>
  <c r="N29" i="1"/>
  <c r="AD29" i="1" s="1"/>
  <c r="AT29" i="1" s="1"/>
  <c r="T33" i="1"/>
  <c r="AJ33" i="1" s="1"/>
  <c r="K27" i="1"/>
  <c r="AA27" i="1" s="1"/>
  <c r="AQ27" i="1" s="1"/>
  <c r="J25" i="1"/>
  <c r="Z25" i="1" s="1"/>
  <c r="AP25" i="1" s="1"/>
  <c r="C33" i="1"/>
  <c r="C32" i="1"/>
  <c r="C31" i="1"/>
  <c r="C30" i="1"/>
  <c r="C28" i="1"/>
  <c r="B34" i="1" l="1"/>
  <c r="R34" i="1" s="1"/>
  <c r="AH34" i="1" s="1"/>
  <c r="Q27" i="1"/>
  <c r="AG27" i="1" s="1"/>
  <c r="Y30" i="1"/>
  <c r="AO30" i="1" s="1"/>
  <c r="U30" i="1"/>
  <c r="AK30" i="1" s="1"/>
  <c r="E31" i="1"/>
  <c r="F31" i="1" s="1"/>
  <c r="G31" i="1" s="1"/>
  <c r="H31" i="1" s="1"/>
  <c r="I31" i="1" s="1"/>
  <c r="J31" i="1" s="1"/>
  <c r="K31" i="1" s="1"/>
  <c r="L31" i="1" s="1"/>
  <c r="M31" i="1" s="1"/>
  <c r="AC31" i="1" s="1"/>
  <c r="AS31" i="1" s="1"/>
  <c r="U27" i="1"/>
  <c r="AK27" i="1" s="1"/>
  <c r="N33" i="1"/>
  <c r="AD33" i="1" s="1"/>
  <c r="AT33" i="1" s="1"/>
  <c r="AB30" i="1"/>
  <c r="AR30" i="1" s="1"/>
  <c r="X30" i="1"/>
  <c r="AN30" i="1" s="1"/>
  <c r="T30" i="1"/>
  <c r="AJ30" i="1" s="1"/>
  <c r="AA30" i="1"/>
  <c r="AQ30" i="1" s="1"/>
  <c r="W30" i="1"/>
  <c r="AM30" i="1" s="1"/>
  <c r="T29" i="1"/>
  <c r="AJ29" i="1" s="1"/>
  <c r="Z30" i="1"/>
  <c r="AP30" i="1" s="1"/>
  <c r="V30" i="1"/>
  <c r="AL30" i="1" s="1"/>
  <c r="Z31" i="1" l="1"/>
  <c r="AP31" i="1" s="1"/>
  <c r="W31" i="1"/>
  <c r="AM31" i="1" s="1"/>
  <c r="AA31" i="1"/>
  <c r="AQ31" i="1" s="1"/>
  <c r="X31" i="1"/>
  <c r="AN31" i="1" s="1"/>
  <c r="U31" i="1"/>
  <c r="AK31" i="1" s="1"/>
  <c r="AB31" i="1"/>
  <c r="AR31" i="1" s="1"/>
  <c r="Y31" i="1"/>
  <c r="AO31" i="1" s="1"/>
  <c r="V31" i="1"/>
  <c r="AL31" i="1" s="1"/>
  <c r="U33" i="1"/>
  <c r="AK33" i="1" s="1"/>
  <c r="V29" i="1"/>
  <c r="AL29" i="1" s="1"/>
  <c r="V33" i="1" l="1"/>
  <c r="AL33" i="1" s="1"/>
  <c r="W29" i="1" l="1"/>
  <c r="AM29" i="1" s="1"/>
  <c r="W33" i="1"/>
  <c r="AM33" i="1" s="1"/>
  <c r="I29" i="1"/>
  <c r="X29" i="1"/>
  <c r="AN29" i="1" s="1"/>
  <c r="J29" i="1" l="1"/>
  <c r="Y29" i="1"/>
  <c r="AO29" i="1" s="1"/>
  <c r="X33" i="1"/>
  <c r="AN33" i="1" s="1"/>
  <c r="Y33" i="1" l="1"/>
  <c r="AO33" i="1" s="1"/>
  <c r="K29" i="1"/>
  <c r="Z29" i="1"/>
  <c r="AP29" i="1" s="1"/>
  <c r="L29" i="1" l="1"/>
  <c r="M29" i="1" s="1"/>
  <c r="AA29" i="1"/>
  <c r="AQ29" i="1" s="1"/>
  <c r="Z33" i="1"/>
  <c r="AP33" i="1" s="1"/>
  <c r="AA33" i="1" l="1"/>
  <c r="AQ33" i="1" s="1"/>
  <c r="AC29" i="1"/>
  <c r="AS29" i="1" s="1"/>
  <c r="AB29" i="1"/>
  <c r="AR29" i="1" s="1"/>
  <c r="AC33" i="1" l="1"/>
  <c r="AS33" i="1" s="1"/>
  <c r="AB33" i="1"/>
  <c r="AR33" i="1" s="1"/>
</calcChain>
</file>

<file path=xl/sharedStrings.xml><?xml version="1.0" encoding="utf-8"?>
<sst xmlns="http://schemas.openxmlformats.org/spreadsheetml/2006/main" count="211" uniqueCount="85">
  <si>
    <t>市コード</t>
    <rPh sb="0" eb="1">
      <t>シ</t>
    </rPh>
    <phoneticPr fontId="2"/>
  </si>
  <si>
    <t>福岡県</t>
    <rPh sb="0" eb="3">
      <t>フクオカケン</t>
    </rPh>
    <phoneticPr fontId="2"/>
  </si>
  <si>
    <t>大野城市</t>
    <rPh sb="0" eb="4">
      <t>オオノジョウシ</t>
    </rPh>
    <phoneticPr fontId="2"/>
  </si>
  <si>
    <t>口座番号</t>
    <rPh sb="0" eb="2">
      <t>コウザ</t>
    </rPh>
    <rPh sb="2" eb="4">
      <t>バンゴウ</t>
    </rPh>
    <phoneticPr fontId="2"/>
  </si>
  <si>
    <t>01760-6-960073</t>
    <phoneticPr fontId="2"/>
  </si>
  <si>
    <t>事業年度又は連結事業年度</t>
    <rPh sb="0" eb="2">
      <t>ジギョウ</t>
    </rPh>
    <rPh sb="2" eb="4">
      <t>ネンド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2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</si>
  <si>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2"/>
  </si>
  <si>
    <t>均等割額</t>
    <rPh sb="0" eb="2">
      <t>キントウ</t>
    </rPh>
    <rPh sb="2" eb="3">
      <t>ワリ</t>
    </rPh>
    <rPh sb="3" eb="4">
      <t>ガク</t>
    </rPh>
    <phoneticPr fontId="2"/>
  </si>
  <si>
    <t>延滞金</t>
    <rPh sb="0" eb="2">
      <t>エンタイ</t>
    </rPh>
    <rPh sb="2" eb="3">
      <t>キン</t>
    </rPh>
    <phoneticPr fontId="2"/>
  </si>
  <si>
    <t>合計額</t>
    <rPh sb="0" eb="2">
      <t>ゴウケイ</t>
    </rPh>
    <rPh sb="2" eb="3">
      <t>ガク</t>
    </rPh>
    <phoneticPr fontId="2"/>
  </si>
  <si>
    <t>納期限</t>
    <rPh sb="0" eb="3">
      <t>ノウキゲン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</si>
  <si>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</si>
  <si>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</si>
  <si>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</si>
  <si>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</si>
  <si>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</si>
  <si>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</si>
  <si>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加入者</t>
    <rPh sb="0" eb="3">
      <t>カニュウシャ</t>
    </rPh>
    <phoneticPr fontId="2"/>
  </si>
  <si>
    <t>管理番号</t>
    <rPh sb="0" eb="2">
      <t>カンリ</t>
    </rPh>
    <rPh sb="2" eb="4">
      <t>バンゴウ</t>
    </rPh>
    <phoneticPr fontId="2"/>
  </si>
  <si>
    <t>処理事項</t>
    <rPh sb="0" eb="2">
      <t>ショリ</t>
    </rPh>
    <rPh sb="2" eb="4">
      <t>ジコウ</t>
    </rPh>
    <phoneticPr fontId="2"/>
  </si>
  <si>
    <t>申告区分</t>
    <rPh sb="0" eb="2">
      <t>シンコク</t>
    </rPh>
    <rPh sb="2" eb="4">
      <t>クブン</t>
    </rPh>
    <phoneticPr fontId="2"/>
  </si>
  <si>
    <t>から</t>
    <phoneticPr fontId="2"/>
  </si>
  <si>
    <t>まで</t>
    <phoneticPr fontId="2"/>
  </si>
  <si>
    <t>法人名</t>
    <rPh sb="0" eb="2">
      <t>ホウジン</t>
    </rPh>
    <rPh sb="2" eb="3">
      <t>メイ</t>
    </rPh>
    <phoneticPr fontId="2"/>
  </si>
  <si>
    <t>事業年度</t>
    <rPh sb="0" eb="2">
      <t>ジギョウ</t>
    </rPh>
    <rPh sb="2" eb="4">
      <t>ネンド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</si>
  <si>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</si>
  <si>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</si>
  <si>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</si>
  <si>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</si>
  <si>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本店所在地</t>
    <rPh sb="0" eb="2">
      <t>ホンテン</t>
    </rPh>
    <rPh sb="2" eb="5">
      <t>ショザイチ</t>
    </rPh>
    <phoneticPr fontId="2"/>
  </si>
  <si>
    <t>中間</t>
    <rPh sb="0" eb="2">
      <t>チュウカン</t>
    </rPh>
    <phoneticPr fontId="2"/>
  </si>
  <si>
    <t>予定</t>
    <rPh sb="0" eb="2">
      <t>ヨテイ</t>
    </rPh>
    <phoneticPr fontId="2"/>
  </si>
  <si>
    <t>確定</t>
    <rPh sb="0" eb="2">
      <t>カクテイ</t>
    </rPh>
    <phoneticPr fontId="2"/>
  </si>
  <si>
    <t>修正</t>
    <rPh sb="0" eb="2">
      <t>シュウセイ</t>
    </rPh>
    <phoneticPr fontId="2"/>
  </si>
  <si>
    <t>その他</t>
    <rPh sb="2" eb="3">
      <t>タ</t>
    </rPh>
    <phoneticPr fontId="2"/>
  </si>
  <si>
    <t>領収日付印</t>
    <rPh sb="0" eb="2">
      <t>リョウシュウ</t>
    </rPh>
    <rPh sb="2" eb="4">
      <t>ヒヅケ</t>
    </rPh>
    <rPh sb="4" eb="5">
      <t>イン</t>
    </rPh>
    <phoneticPr fontId="2"/>
  </si>
  <si>
    <t>公</t>
    <rPh sb="0" eb="1">
      <t>コウ</t>
    </rPh>
    <phoneticPr fontId="2"/>
  </si>
  <si>
    <t>　所在地及び法人名</t>
    <rPh sb="1" eb="4">
      <t>ショザイチ</t>
    </rPh>
    <rPh sb="4" eb="5">
      <t>オヨ</t>
    </rPh>
    <rPh sb="6" eb="8">
      <t>ホウジン</t>
    </rPh>
    <rPh sb="8" eb="9">
      <t>メイ</t>
    </rPh>
    <phoneticPr fontId="2"/>
  </si>
  <si>
    <t>年　度</t>
    <rPh sb="0" eb="1">
      <t>トシ</t>
    </rPh>
    <rPh sb="2" eb="3">
      <t>ド</t>
    </rPh>
    <phoneticPr fontId="2"/>
  </si>
  <si>
    <t>上記のとおり納付します。</t>
    <rPh sb="0" eb="2">
      <t>ジョウキ</t>
    </rPh>
    <rPh sb="6" eb="8">
      <t>ノウフ</t>
    </rPh>
    <phoneticPr fontId="2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</si>
  <si>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</t>
    </rPh>
    <rPh sb="8" eb="10">
      <t>ツウチ</t>
    </rPh>
    <rPh sb="10" eb="11">
      <t>ショ</t>
    </rPh>
    <phoneticPr fontId="2"/>
  </si>
  <si>
    <t>上記のとおり通知します。</t>
    <rPh sb="0" eb="2">
      <t>ジョウキ</t>
    </rPh>
    <rPh sb="6" eb="8">
      <t>ツウチ</t>
    </rPh>
    <phoneticPr fontId="2"/>
  </si>
  <si>
    <t>（市保管）</t>
    <rPh sb="1" eb="2">
      <t>シ</t>
    </rPh>
    <rPh sb="2" eb="4">
      <t>ホカン</t>
    </rPh>
    <phoneticPr fontId="2"/>
  </si>
  <si>
    <t>（受付金融機関保管）</t>
    <rPh sb="1" eb="3">
      <t>ウケツケ</t>
    </rPh>
    <rPh sb="3" eb="5">
      <t>キンユウ</t>
    </rPh>
    <rPh sb="5" eb="7">
      <t>キカン</t>
    </rPh>
    <rPh sb="7" eb="9">
      <t>ホカン</t>
    </rPh>
    <phoneticPr fontId="2"/>
  </si>
  <si>
    <t>法人市民税納付書</t>
    <rPh sb="0" eb="2">
      <t>ホウジン</t>
    </rPh>
    <rPh sb="2" eb="5">
      <t>シミンゼイ</t>
    </rPh>
    <rPh sb="5" eb="7">
      <t>ノウフ</t>
    </rPh>
    <rPh sb="7" eb="8">
      <t>ショ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</si>
  <si>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</si>
  <si>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（納税者保管）</t>
    <rPh sb="1" eb="3">
      <t>ノウゼイ</t>
    </rPh>
    <rPh sb="4" eb="6">
      <t>ホカン</t>
    </rPh>
    <phoneticPr fontId="2"/>
  </si>
  <si>
    <t>法人市民税領収証書</t>
    <rPh sb="0" eb="2">
      <t>ホウジン</t>
    </rPh>
    <rPh sb="2" eb="5">
      <t>シミンゼイ</t>
    </rPh>
    <rPh sb="5" eb="8">
      <t>リョウシュウショウ</t>
    </rPh>
    <rPh sb="8" eb="9">
      <t>ショ</t>
    </rPh>
    <phoneticPr fontId="2"/>
  </si>
  <si>
    <t>口</t>
    <rPh sb="0" eb="1">
      <t>クチ</t>
    </rPh>
    <phoneticPr fontId="2"/>
  </si>
  <si>
    <t>日計</t>
    <rPh sb="0" eb="2">
      <t>ニッケイ</t>
    </rPh>
    <phoneticPr fontId="2"/>
  </si>
  <si>
    <t>福岡銀行　下大利支店</t>
    <rPh sb="0" eb="2">
      <t>フクオカ</t>
    </rPh>
    <rPh sb="2" eb="4">
      <t>ギンコウ</t>
    </rPh>
    <rPh sb="5" eb="8">
      <t>シモオオリ</t>
    </rPh>
    <rPh sb="8" eb="10">
      <t>シテン</t>
    </rPh>
    <phoneticPr fontId="2"/>
  </si>
  <si>
    <r>
      <rPr>
        <sz val="9"/>
        <color theme="1"/>
        <rFont val="ＭＳ Ｐゴシック"/>
        <family val="3"/>
        <charset val="128"/>
        <scheme val="minor"/>
      </rPr>
      <t>指定金融
機関名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(取りまとめ店)</t>
    </r>
    <rPh sb="0" eb="2">
      <t>シテイ</t>
    </rPh>
    <rPh sb="2" eb="4">
      <t>キンユウ</t>
    </rPh>
    <rPh sb="5" eb="7">
      <t>キカン</t>
    </rPh>
    <rPh sb="7" eb="8">
      <t>メイ</t>
    </rPh>
    <rPh sb="10" eb="11">
      <t>ト</t>
    </rPh>
    <rPh sb="15" eb="16">
      <t>テン</t>
    </rPh>
    <phoneticPr fontId="2"/>
  </si>
  <si>
    <t>ゆうちょ銀行福岡貯金
事務センター(〒812-8794)</t>
    <rPh sb="4" eb="6">
      <t>ギンコウ</t>
    </rPh>
    <rPh sb="6" eb="8">
      <t>フクオカ</t>
    </rPh>
    <rPh sb="8" eb="10">
      <t>チョキン</t>
    </rPh>
    <rPh sb="11" eb="13">
      <t>ジム</t>
    </rPh>
    <phoneticPr fontId="2"/>
  </si>
  <si>
    <t>※青色のマスに入力して、印刷してください</t>
    <rPh sb="1" eb="3">
      <t>アオイロ</t>
    </rPh>
    <rPh sb="7" eb="9">
      <t>ニュウリョク</t>
    </rPh>
    <rPh sb="12" eb="14">
      <t>インサツ</t>
    </rPh>
    <phoneticPr fontId="2"/>
  </si>
  <si>
    <t>入力例</t>
    <rPh sb="0" eb="2">
      <t>ニュウリョク</t>
    </rPh>
    <rPh sb="2" eb="3">
      <t>レイ</t>
    </rPh>
    <phoneticPr fontId="2"/>
  </si>
  <si>
    <t>大野城市役所</t>
    <rPh sb="0" eb="3">
      <t>オオノジョウ</t>
    </rPh>
    <rPh sb="3" eb="6">
      <t>シヤクショ</t>
    </rPh>
    <phoneticPr fontId="2"/>
  </si>
  <si>
    <t>福岡県大野城市曙町２－２－１</t>
    <rPh sb="0" eb="3">
      <t>フクオカケン</t>
    </rPh>
    <rPh sb="3" eb="7">
      <t>オオノジョウシ</t>
    </rPh>
    <rPh sb="7" eb="9">
      <t>アケボノマチ</t>
    </rPh>
    <phoneticPr fontId="2"/>
  </si>
  <si>
    <t>祝日表</t>
    <rPh sb="0" eb="2">
      <t>シュクジツ</t>
    </rPh>
    <rPh sb="2" eb="3">
      <t>ヒョウ</t>
    </rPh>
    <phoneticPr fontId="17"/>
  </si>
  <si>
    <t>年度</t>
    <rPh sb="0" eb="2">
      <t>ネンド</t>
    </rPh>
    <phoneticPr fontId="17"/>
  </si>
  <si>
    <t>日付</t>
    <rPh sb="0" eb="2">
      <t>ヒヅケ</t>
    </rPh>
    <phoneticPr fontId="17"/>
  </si>
  <si>
    <t>祝日</t>
    <rPh sb="0" eb="2">
      <t>シュクジツ</t>
    </rPh>
    <phoneticPr fontId="17"/>
  </si>
  <si>
    <t>元旦</t>
    <rPh sb="0" eb="2">
      <t>ガンタン</t>
    </rPh>
    <phoneticPr fontId="17"/>
  </si>
  <si>
    <t>正月休み</t>
    <rPh sb="0" eb="2">
      <t>ショウガツ</t>
    </rPh>
    <rPh sb="2" eb="3">
      <t>ヤス</t>
    </rPh>
    <phoneticPr fontId="17"/>
  </si>
  <si>
    <t>正月休み</t>
  </si>
  <si>
    <t>成人の日</t>
    <rPh sb="0" eb="2">
      <t>セイジン</t>
    </rPh>
    <rPh sb="3" eb="4">
      <t>ヒ</t>
    </rPh>
    <phoneticPr fontId="17"/>
  </si>
  <si>
    <t>建国記念日</t>
    <rPh sb="0" eb="5">
      <t>ケンコクキネンビ</t>
    </rPh>
    <phoneticPr fontId="17"/>
  </si>
  <si>
    <t>振替休日</t>
    <rPh sb="0" eb="2">
      <t>フリカエ</t>
    </rPh>
    <rPh sb="2" eb="4">
      <t>キュウジツ</t>
    </rPh>
    <phoneticPr fontId="17"/>
  </si>
  <si>
    <t>春分の日</t>
    <rPh sb="0" eb="2">
      <t>シュンブン</t>
    </rPh>
    <rPh sb="3" eb="4">
      <t>ヒ</t>
    </rPh>
    <phoneticPr fontId="17"/>
  </si>
  <si>
    <t>昭和の日</t>
    <rPh sb="0" eb="2">
      <t>ショウワ</t>
    </rPh>
    <rPh sb="3" eb="4">
      <t>ヒ</t>
    </rPh>
    <phoneticPr fontId="17"/>
  </si>
  <si>
    <t>憲法記念日</t>
    <rPh sb="0" eb="5">
      <t>ケンポウキネンビ</t>
    </rPh>
    <phoneticPr fontId="17"/>
  </si>
  <si>
    <t>みどりの日</t>
    <rPh sb="4" eb="5">
      <t>ヒ</t>
    </rPh>
    <phoneticPr fontId="17"/>
  </si>
  <si>
    <t>こどもの日</t>
    <rPh sb="4" eb="5">
      <t>ヒ</t>
    </rPh>
    <phoneticPr fontId="17"/>
  </si>
  <si>
    <t>海の日</t>
    <rPh sb="0" eb="1">
      <t>ウミ</t>
    </rPh>
    <rPh sb="2" eb="3">
      <t>ヒ</t>
    </rPh>
    <phoneticPr fontId="17"/>
  </si>
  <si>
    <t>山の日</t>
    <rPh sb="0" eb="1">
      <t>ヤマ</t>
    </rPh>
    <rPh sb="2" eb="3">
      <t>ヒ</t>
    </rPh>
    <phoneticPr fontId="17"/>
  </si>
  <si>
    <t>敬老の日</t>
    <rPh sb="0" eb="2">
      <t>ケイロウ</t>
    </rPh>
    <rPh sb="3" eb="4">
      <t>ヒ</t>
    </rPh>
    <phoneticPr fontId="17"/>
  </si>
  <si>
    <t>秋分の日</t>
    <rPh sb="0" eb="2">
      <t>シュウブン</t>
    </rPh>
    <rPh sb="3" eb="4">
      <t>ヒ</t>
    </rPh>
    <phoneticPr fontId="17"/>
  </si>
  <si>
    <t>体育の日</t>
    <rPh sb="0" eb="2">
      <t>タイイク</t>
    </rPh>
    <rPh sb="3" eb="4">
      <t>ヒ</t>
    </rPh>
    <phoneticPr fontId="17"/>
  </si>
  <si>
    <t>文化の日</t>
    <rPh sb="0" eb="2">
      <t>ブンカ</t>
    </rPh>
    <rPh sb="3" eb="4">
      <t>ヒ</t>
    </rPh>
    <phoneticPr fontId="17"/>
  </si>
  <si>
    <t>勤労感謝の日</t>
    <rPh sb="0" eb="4">
      <t>キンロウカンシャ</t>
    </rPh>
    <rPh sb="5" eb="6">
      <t>ヒ</t>
    </rPh>
    <phoneticPr fontId="17"/>
  </si>
  <si>
    <t>年末休み</t>
  </si>
  <si>
    <t>年末休み</t>
    <rPh sb="0" eb="2">
      <t>ネンマツ</t>
    </rPh>
    <rPh sb="2" eb="3">
      <t>ヤス</t>
    </rPh>
    <phoneticPr fontId="17"/>
  </si>
  <si>
    <t>から</t>
    <phoneticPr fontId="2"/>
  </si>
  <si>
    <t>まで</t>
    <phoneticPr fontId="2"/>
  </si>
  <si>
    <t>令和</t>
    <rPh sb="0" eb="1">
      <t>レイ</t>
    </rPh>
    <rPh sb="1" eb="2">
      <t>ワ</t>
    </rPh>
    <phoneticPr fontId="2"/>
  </si>
  <si>
    <t>天皇誕生日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</si>
</sst>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m&quot;月&quot;d&quot;日&quot;;@"/>
    <numFmt numFmtId="178" formatCode="yyyy&quot;年&quot;m&quot;月&quot;d&quot;日&quot;;@"/>
    <numFmt numFmtId="179" formatCode="yyyy/m/d\(aaa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/>
  </cellStyleXfs>
  <cellXfs count="1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7" fillId="0" borderId="10" xfId="0" applyFont="1" applyBorder="1" applyAlignment="1">
      <alignment horizontal="right" vertical="top"/>
    </xf>
    <xf numFmtId="0" fontId="7" fillId="0" borderId="11" xfId="0" applyFont="1" applyBorder="1" applyAlignment="1">
      <alignment horizontal="right" vertical="top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center" vertical="center"/>
    </xf>
    <xf numFmtId="0" fontId="6" fillId="0" borderId="10" xfId="0" applyFont="1" applyBorder="1" applyAlignment="1">
      <alignment horizontal="right" vertical="top"/>
    </xf>
    <xf numFmtId="0" fontId="0" fillId="0" borderId="14" xfId="0" applyBorder="1" applyAlignment="1">
      <alignment horizontal="center" vertical="center"/>
    </xf>
    <xf numFmtId="0" fontId="6" fillId="0" borderId="16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top"/>
    </xf>
    <xf numFmtId="0" fontId="7" fillId="0" borderId="20" xfId="0" applyFont="1" applyBorder="1" applyAlignment="1">
      <alignment horizontal="right" vertical="top"/>
    </xf>
    <xf numFmtId="0" fontId="7" fillId="0" borderId="21" xfId="0" applyFont="1" applyBorder="1" applyAlignment="1">
      <alignment horizontal="right" vertical="top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textRotation="255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0" xfId="0" applyBorder="1" applyAlignment="1">
      <alignment vertical="top"/>
    </xf>
    <xf numFmtId="0" fontId="0" fillId="3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Fill="1">
      <alignment vertical="center"/>
    </xf>
    <xf numFmtId="0" fontId="0" fillId="0" borderId="23" xfId="0" applyBorder="1">
      <alignment vertical="center"/>
    </xf>
    <xf numFmtId="0" fontId="0" fillId="0" borderId="1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6" xfId="0" applyBorder="1" applyAlignment="1">
      <alignment horizontal="right"/>
    </xf>
    <xf numFmtId="38" fontId="0" fillId="0" borderId="0" xfId="0" applyNumberForma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0" xfId="0" applyBorder="1" applyAlignment="1">
      <alignment vertical="center" textRotation="255"/>
    </xf>
    <xf numFmtId="0" fontId="5" fillId="0" borderId="1" xfId="0" applyFont="1" applyBorder="1">
      <alignment vertical="center"/>
    </xf>
    <xf numFmtId="0" fontId="5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14" fillId="0" borderId="0" xfId="0" applyFont="1" applyAlignment="1">
      <alignment vertical="center"/>
    </xf>
    <xf numFmtId="0" fontId="0" fillId="0" borderId="24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30" xfId="0" applyBorder="1" applyAlignment="1">
      <alignment vertical="center"/>
    </xf>
    <xf numFmtId="0" fontId="0" fillId="0" borderId="28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23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16" fillId="0" borderId="0" xfId="2" applyNumberFormat="1"/>
    <xf numFmtId="176" fontId="16" fillId="0" borderId="0" xfId="2" applyNumberFormat="1"/>
    <xf numFmtId="0" fontId="16" fillId="0" borderId="0" xfId="2"/>
    <xf numFmtId="177" fontId="16" fillId="0" borderId="0" xfId="2" applyNumberFormat="1"/>
    <xf numFmtId="0" fontId="16" fillId="4" borderId="40" xfId="2" applyNumberFormat="1" applyFill="1" applyBorder="1"/>
    <xf numFmtId="178" fontId="16" fillId="0" borderId="0" xfId="2" applyNumberFormat="1"/>
    <xf numFmtId="0" fontId="16" fillId="0" borderId="1" xfId="2" applyBorder="1" applyAlignment="1">
      <alignment horizontal="center"/>
    </xf>
    <xf numFmtId="179" fontId="16" fillId="0" borderId="1" xfId="2" applyNumberFormat="1" applyBorder="1" applyAlignment="1">
      <alignment horizontal="center"/>
    </xf>
    <xf numFmtId="0" fontId="16" fillId="0" borderId="1" xfId="2" applyBorder="1"/>
    <xf numFmtId="0" fontId="16" fillId="5" borderId="1" xfId="2" applyFill="1" applyBorder="1"/>
    <xf numFmtId="0" fontId="16" fillId="0" borderId="0" xfId="2" applyAlignment="1">
      <alignment horizontal="center"/>
    </xf>
    <xf numFmtId="0" fontId="16" fillId="0" borderId="1" xfId="2" applyFill="1" applyBorder="1"/>
    <xf numFmtId="0" fontId="18" fillId="0" borderId="2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9" xfId="0" applyFill="1" applyBorder="1">
      <alignment vertical="center"/>
    </xf>
    <xf numFmtId="0" fontId="0" fillId="2" borderId="9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2" borderId="3" xfId="0" applyFill="1" applyBorder="1" applyProtection="1">
      <alignment vertical="center"/>
      <protection locked="0"/>
    </xf>
    <xf numFmtId="0" fontId="0" fillId="0" borderId="11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9" xfId="0" applyBorder="1" applyAlignment="1">
      <alignment horizontal="right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0" fillId="0" borderId="27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1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25" xfId="0" applyFill="1" applyBorder="1">
      <alignment vertical="center"/>
    </xf>
    <xf numFmtId="0" fontId="0" fillId="2" borderId="38" xfId="0" applyFill="1" applyBorder="1" applyAlignment="1" applyProtection="1">
      <alignment vertical="center" wrapText="1"/>
      <protection locked="0"/>
    </xf>
    <xf numFmtId="0" fontId="0" fillId="2" borderId="39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5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25" xfId="0" applyFill="1" applyBorder="1" applyProtection="1">
      <alignment vertical="center"/>
      <protection locked="0"/>
    </xf>
    <xf numFmtId="38" fontId="0" fillId="0" borderId="1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2" borderId="1" xfId="1" applyFont="1" applyFill="1" applyBorder="1" applyProtection="1">
      <alignment vertical="center"/>
      <protection locked="0"/>
    </xf>
    <xf numFmtId="38" fontId="0" fillId="2" borderId="25" xfId="1" applyFont="1" applyFill="1" applyBorder="1" applyProtection="1">
      <alignment vertical="center"/>
      <protection locked="0"/>
    </xf>
    <xf numFmtId="0" fontId="0" fillId="0" borderId="1" xfId="0" applyBorder="1" applyAlignment="1">
      <alignment horizontal="distributed" vertical="center"/>
    </xf>
    <xf numFmtId="176" fontId="0" fillId="0" borderId="1" xfId="0" applyNumberFormat="1" applyBorder="1" applyAlignment="1">
      <alignment vertical="center" shrinkToFit="1"/>
    </xf>
    <xf numFmtId="0" fontId="0" fillId="0" borderId="8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5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38" fontId="0" fillId="0" borderId="7" xfId="1" applyFont="1" applyFill="1" applyBorder="1">
      <alignment vertical="center"/>
    </xf>
    <xf numFmtId="38" fontId="0" fillId="0" borderId="29" xfId="1" applyFont="1" applyFill="1" applyBorder="1">
      <alignment vertical="center"/>
    </xf>
    <xf numFmtId="38" fontId="0" fillId="0" borderId="31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 indent="2"/>
    </xf>
    <xf numFmtId="0" fontId="11" fillId="0" borderId="1" xfId="0" applyFont="1" applyBorder="1" applyAlignment="1">
      <alignment horizontal="distributed" vertical="center" indent="2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1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indent="2"/>
    </xf>
    <xf numFmtId="0" fontId="0" fillId="0" borderId="1" xfId="0" applyBorder="1" applyAlignment="1">
      <alignment vertical="center" textRotation="255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25" xfId="0" applyBorder="1" applyAlignment="1">
      <alignment vertical="center" textRotation="255"/>
    </xf>
    <xf numFmtId="0" fontId="0" fillId="0" borderId="9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7" xfId="0" applyFont="1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7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0" fillId="0" borderId="14" xfId="0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5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wrapText="1"/>
    </xf>
    <xf numFmtId="38" fontId="0" fillId="2" borderId="7" xfId="1" applyFont="1" applyFill="1" applyBorder="1" applyProtection="1">
      <alignment vertical="center"/>
      <protection locked="0"/>
    </xf>
    <xf numFmtId="38" fontId="0" fillId="2" borderId="29" xfId="1" applyFont="1" applyFill="1" applyBorder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10886</xdr:colOff>
      <xdr:row>16</xdr:row>
      <xdr:rowOff>152855</xdr:rowOff>
    </xdr:from>
    <xdr:to>
      <xdr:col>10</xdr:col>
      <xdr:colOff>190500</xdr:colOff>
      <xdr:row>17</xdr:row>
      <xdr:rowOff>95705</xdr:rowOff>
    </xdr:to>
    <xdr:sp macro="" textlink="">
      <xdr:nvSpPr>
        <xdr:cNvPr id="2" name="円/楕円 1"/>
        <xdr:cNvSpPr/>
      </xdr:nvSpPr>
      <xdr:spPr>
        <a:xfrm>
          <a:off x="2461986" y="3689805"/>
          <a:ext cx="179614" cy="1714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10886</xdr:colOff>
      <xdr:row>16</xdr:row>
      <xdr:rowOff>152855</xdr:rowOff>
    </xdr:from>
    <xdr:to>
      <xdr:col>26</xdr:col>
      <xdr:colOff>190500</xdr:colOff>
      <xdr:row>17</xdr:row>
      <xdr:rowOff>95705</xdr:rowOff>
    </xdr:to>
    <xdr:sp macro="" textlink="">
      <xdr:nvSpPr>
        <xdr:cNvPr id="3" name="円/楕円 2"/>
        <xdr:cNvSpPr/>
      </xdr:nvSpPr>
      <xdr:spPr>
        <a:xfrm>
          <a:off x="6106886" y="3689805"/>
          <a:ext cx="179614" cy="1714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10886</xdr:colOff>
      <xdr:row>16</xdr:row>
      <xdr:rowOff>152855</xdr:rowOff>
    </xdr:from>
    <xdr:to>
      <xdr:col>42</xdr:col>
      <xdr:colOff>190500</xdr:colOff>
      <xdr:row>17</xdr:row>
      <xdr:rowOff>95705</xdr:rowOff>
    </xdr:to>
    <xdr:sp macro="" textlink="">
      <xdr:nvSpPr>
        <xdr:cNvPr id="4" name="円/楕円 3"/>
        <xdr:cNvSpPr/>
      </xdr:nvSpPr>
      <xdr:spPr>
        <a:xfrm>
          <a:off x="9751786" y="3689805"/>
          <a:ext cx="179614" cy="1714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114300</xdr:colOff>
      <xdr:row>23</xdr:row>
      <xdr:rowOff>9525</xdr:rowOff>
    </xdr:from>
    <xdr:to>
      <xdr:col>15</xdr:col>
      <xdr:colOff>85725</xdr:colOff>
      <xdr:row>25</xdr:row>
      <xdr:rowOff>123825</xdr:rowOff>
    </xdr:to>
    <xdr:sp macro="" textlink="">
      <xdr:nvSpPr>
        <xdr:cNvPr id="5" name="正方形/長方形 4"/>
        <xdr:cNvSpPr/>
      </xdr:nvSpPr>
      <xdr:spPr>
        <a:xfrm>
          <a:off x="3286125" y="2857500"/>
          <a:ext cx="161925" cy="6096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wrap="none" bIns="0" rtlCol="0" anchor="ctr" anchorCtr="0"/>
        <a:lstStyle/>
        <a:p>
          <a:pPr algn="l"/>
          <a:r>
            <a:rPr kumimoji="1" lang="ja-JP" altLang="en-US" sz="1000"/>
            <a:t>切り取り</a:t>
          </a:r>
        </a:p>
      </xdr:txBody>
    </xdr:sp>
    <xdr:clientData/>
  </xdr:twoCellAnchor>
  <xdr:twoCellAnchor>
    <xdr:from>
      <xdr:col>30</xdr:col>
      <xdr:colOff>123825</xdr:colOff>
      <xdr:row>23</xdr:row>
      <xdr:rowOff>0</xdr:rowOff>
    </xdr:from>
    <xdr:to>
      <xdr:col>31</xdr:col>
      <xdr:colOff>95250</xdr:colOff>
      <xdr:row>25</xdr:row>
      <xdr:rowOff>133350</xdr:rowOff>
    </xdr:to>
    <xdr:sp macro="" textlink="">
      <xdr:nvSpPr>
        <xdr:cNvPr id="6" name="正方形/長方形 5"/>
        <xdr:cNvSpPr/>
      </xdr:nvSpPr>
      <xdr:spPr>
        <a:xfrm>
          <a:off x="6848475" y="2847975"/>
          <a:ext cx="161925" cy="6286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bIns="0" rtlCol="0" anchor="ctr" anchorCtr="0"/>
        <a:lstStyle/>
        <a:p>
          <a:pPr algn="l"/>
          <a:r>
            <a:rPr kumimoji="1" lang="ja-JP" altLang="en-US" sz="1000"/>
            <a:t>切り取り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"/>
  <sheetViews>
    <sheetView tabSelected="1" zoomScaleNormal="100" workbookViewId="0">
      <selection activeCell="B11" sqref="B11:K11"/>
    </sheetView>
  </sheetViews>
  <sheetFormatPr defaultRowHeight="13.5" x14ac:dyDescent="0.15"/>
  <cols>
    <col min="1" max="1" width="8.125" style="2" customWidth="1"/>
    <col min="2" max="2" width="2.625" customWidth="1"/>
    <col min="3" max="3" width="2.625" style="1" customWidth="1"/>
    <col min="4" max="14" width="2.625" customWidth="1"/>
    <col min="15" max="16" width="2.5" customWidth="1"/>
    <col min="17" max="17" width="8.125" style="2" customWidth="1"/>
    <col min="18" max="18" width="2.625" customWidth="1"/>
    <col min="19" max="19" width="2.625" style="1" customWidth="1"/>
    <col min="20" max="30" width="2.625" customWidth="1"/>
    <col min="31" max="32" width="2.5" customWidth="1"/>
    <col min="33" max="33" width="8.125" style="2" customWidth="1"/>
    <col min="34" max="34" width="2.625" customWidth="1"/>
    <col min="35" max="35" width="2.625" style="1" customWidth="1"/>
    <col min="36" max="46" width="2.625" customWidth="1"/>
  </cols>
  <sheetData>
    <row r="1" spans="1:35" ht="18" thickBot="1" x14ac:dyDescent="0.2">
      <c r="A1" s="48" t="s">
        <v>53</v>
      </c>
      <c r="Q1" s="82" t="s">
        <v>54</v>
      </c>
      <c r="R1" s="83"/>
      <c r="S1" s="83"/>
      <c r="T1" s="83"/>
      <c r="U1" s="83"/>
      <c r="V1" s="83"/>
      <c r="W1" s="83"/>
      <c r="X1" s="83"/>
      <c r="Y1" s="83"/>
      <c r="Z1" s="83"/>
      <c r="AA1" s="84"/>
      <c r="AG1"/>
      <c r="AI1"/>
    </row>
    <row r="2" spans="1:35" ht="33" customHeight="1" x14ac:dyDescent="0.15">
      <c r="A2" s="53" t="s">
        <v>23</v>
      </c>
      <c r="B2" s="90"/>
      <c r="C2" s="90"/>
      <c r="D2" s="90"/>
      <c r="E2" s="90"/>
      <c r="F2" s="90"/>
      <c r="G2" s="90"/>
      <c r="H2" s="90"/>
      <c r="I2" s="90"/>
      <c r="J2" s="90"/>
      <c r="K2" s="91"/>
      <c r="Q2" s="52" t="s">
        <v>23</v>
      </c>
      <c r="R2" s="105" t="s">
        <v>55</v>
      </c>
      <c r="S2" s="105"/>
      <c r="T2" s="105"/>
      <c r="U2" s="105"/>
      <c r="V2" s="105"/>
      <c r="W2" s="105"/>
      <c r="X2" s="105"/>
      <c r="Y2" s="105"/>
      <c r="Z2" s="105"/>
      <c r="AA2" s="106"/>
      <c r="AG2"/>
      <c r="AI2"/>
    </row>
    <row r="3" spans="1:35" ht="44.25" customHeight="1" x14ac:dyDescent="0.15">
      <c r="A3" s="49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3"/>
      <c r="Q3" s="49" t="s">
        <v>29</v>
      </c>
      <c r="R3" s="107" t="s">
        <v>56</v>
      </c>
      <c r="S3" s="107"/>
      <c r="T3" s="107"/>
      <c r="U3" s="107"/>
      <c r="V3" s="107"/>
      <c r="W3" s="107"/>
      <c r="X3" s="107"/>
      <c r="Y3" s="107"/>
      <c r="Z3" s="107"/>
      <c r="AA3" s="108"/>
      <c r="AG3"/>
      <c r="AI3"/>
    </row>
    <row r="4" spans="1:35" ht="20.25" customHeight="1" x14ac:dyDescent="0.15">
      <c r="A4" s="49" t="s">
        <v>18</v>
      </c>
      <c r="B4" s="94"/>
      <c r="C4" s="95"/>
      <c r="D4" s="95"/>
      <c r="E4" s="95"/>
      <c r="F4" s="95"/>
      <c r="G4" s="95"/>
      <c r="H4" s="95"/>
      <c r="I4" s="95"/>
      <c r="J4" s="95"/>
      <c r="K4" s="96"/>
      <c r="Q4" s="49" t="s">
        <v>18</v>
      </c>
      <c r="R4" s="109">
        <v>9497175</v>
      </c>
      <c r="S4" s="110"/>
      <c r="T4" s="110"/>
      <c r="U4" s="110"/>
      <c r="V4" s="110"/>
      <c r="W4" s="110"/>
      <c r="X4" s="110"/>
      <c r="Y4" s="110"/>
      <c r="Z4" s="110"/>
      <c r="AA4" s="111"/>
      <c r="AG4"/>
      <c r="AI4"/>
    </row>
    <row r="5" spans="1:35" x14ac:dyDescent="0.15">
      <c r="A5" s="85" t="s">
        <v>24</v>
      </c>
      <c r="B5" s="134" t="s">
        <v>83</v>
      </c>
      <c r="C5" s="135"/>
      <c r="D5" s="74"/>
      <c r="E5" s="70" t="s">
        <v>25</v>
      </c>
      <c r="F5" s="133" t="s">
        <v>81</v>
      </c>
      <c r="G5" s="134" t="s">
        <v>83</v>
      </c>
      <c r="H5" s="135"/>
      <c r="I5" s="75"/>
      <c r="J5" s="76" t="s">
        <v>25</v>
      </c>
      <c r="K5" s="136" t="s">
        <v>82</v>
      </c>
      <c r="Q5" s="85" t="s">
        <v>24</v>
      </c>
      <c r="R5" s="87" t="s">
        <v>83</v>
      </c>
      <c r="S5" s="88"/>
      <c r="T5" s="73">
        <v>1</v>
      </c>
      <c r="U5" s="78" t="s">
        <v>25</v>
      </c>
      <c r="V5" s="133" t="s">
        <v>81</v>
      </c>
      <c r="W5" s="134" t="s">
        <v>83</v>
      </c>
      <c r="X5" s="135"/>
      <c r="Y5" s="81">
        <v>2</v>
      </c>
      <c r="Z5" s="70" t="s">
        <v>25</v>
      </c>
      <c r="AA5" s="136" t="s">
        <v>82</v>
      </c>
      <c r="AG5"/>
      <c r="AI5"/>
    </row>
    <row r="6" spans="1:35" x14ac:dyDescent="0.15">
      <c r="A6" s="86"/>
      <c r="B6" s="141"/>
      <c r="C6" s="142"/>
      <c r="D6" s="74"/>
      <c r="E6" s="70" t="s">
        <v>26</v>
      </c>
      <c r="F6" s="133"/>
      <c r="G6" s="141"/>
      <c r="H6" s="142"/>
      <c r="I6" s="77"/>
      <c r="J6" s="72" t="s">
        <v>28</v>
      </c>
      <c r="K6" s="136"/>
      <c r="L6" s="71"/>
      <c r="Q6" s="86"/>
      <c r="R6" s="137"/>
      <c r="S6" s="138"/>
      <c r="T6" s="73">
        <v>8</v>
      </c>
      <c r="U6" s="78" t="s">
        <v>26</v>
      </c>
      <c r="V6" s="133"/>
      <c r="W6" s="141"/>
      <c r="X6" s="142"/>
      <c r="Y6" s="81">
        <v>7</v>
      </c>
      <c r="Z6" s="76" t="s">
        <v>28</v>
      </c>
      <c r="AA6" s="136"/>
      <c r="AG6"/>
      <c r="AI6"/>
    </row>
    <row r="7" spans="1:35" x14ac:dyDescent="0.15">
      <c r="A7" s="86"/>
      <c r="B7" s="143"/>
      <c r="C7" s="144"/>
      <c r="D7" s="75"/>
      <c r="E7" s="76" t="s">
        <v>27</v>
      </c>
      <c r="F7" s="133"/>
      <c r="G7" s="143"/>
      <c r="H7" s="144"/>
      <c r="I7" s="77"/>
      <c r="J7" s="72" t="s">
        <v>27</v>
      </c>
      <c r="K7" s="136"/>
      <c r="L7" s="71"/>
      <c r="Q7" s="86"/>
      <c r="R7" s="139"/>
      <c r="S7" s="140"/>
      <c r="T7" s="79">
        <v>1</v>
      </c>
      <c r="U7" s="80" t="s">
        <v>27</v>
      </c>
      <c r="V7" s="133"/>
      <c r="W7" s="143"/>
      <c r="X7" s="144"/>
      <c r="Y7" s="81">
        <v>31</v>
      </c>
      <c r="Z7" s="72" t="s">
        <v>27</v>
      </c>
      <c r="AA7" s="136"/>
      <c r="AG7"/>
      <c r="AI7"/>
    </row>
    <row r="8" spans="1:35" ht="18.75" customHeight="1" x14ac:dyDescent="0.15">
      <c r="A8" s="49" t="s">
        <v>20</v>
      </c>
      <c r="B8" s="97"/>
      <c r="C8" s="97"/>
      <c r="D8" s="97"/>
      <c r="E8" s="97"/>
      <c r="F8" s="97"/>
      <c r="G8" s="97"/>
      <c r="H8" s="97"/>
      <c r="I8" s="97"/>
      <c r="J8" s="97"/>
      <c r="K8" s="98"/>
      <c r="P8" s="30"/>
      <c r="Q8" s="49" t="s">
        <v>20</v>
      </c>
      <c r="R8" s="87" t="s">
        <v>32</v>
      </c>
      <c r="S8" s="87"/>
      <c r="T8" s="87"/>
      <c r="U8" s="87"/>
      <c r="V8" s="87"/>
      <c r="W8" s="87"/>
      <c r="X8" s="87"/>
      <c r="Y8" s="87"/>
      <c r="Z8" s="87"/>
      <c r="AA8" s="89"/>
      <c r="AD8" s="46" t="s">
        <v>30</v>
      </c>
      <c r="AE8" s="26"/>
      <c r="AF8" s="30"/>
      <c r="AG8"/>
      <c r="AI8"/>
    </row>
    <row r="9" spans="1:35" ht="18.75" customHeight="1" x14ac:dyDescent="0.15">
      <c r="A9" s="49" t="s">
        <v>6</v>
      </c>
      <c r="B9" s="101"/>
      <c r="C9" s="101"/>
      <c r="D9" s="101"/>
      <c r="E9" s="101"/>
      <c r="F9" s="101"/>
      <c r="G9" s="101"/>
      <c r="H9" s="101"/>
      <c r="I9" s="101"/>
      <c r="J9" s="101"/>
      <c r="K9" s="102"/>
      <c r="P9" s="30"/>
      <c r="Q9" s="49" t="s">
        <v>6</v>
      </c>
      <c r="R9" s="99">
        <v>0</v>
      </c>
      <c r="S9" s="99"/>
      <c r="T9" s="99"/>
      <c r="U9" s="99"/>
      <c r="V9" s="99"/>
      <c r="W9" s="99"/>
      <c r="X9" s="99"/>
      <c r="Y9" s="99"/>
      <c r="Z9" s="99"/>
      <c r="AA9" s="100"/>
      <c r="AD9" s="47" t="s">
        <v>31</v>
      </c>
      <c r="AE9" s="26"/>
      <c r="AF9" s="30"/>
      <c r="AG9"/>
      <c r="AI9"/>
    </row>
    <row r="10" spans="1:35" ht="18.75" customHeight="1" x14ac:dyDescent="0.15">
      <c r="A10" s="49" t="s">
        <v>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P10" s="30"/>
      <c r="Q10" s="49" t="s">
        <v>7</v>
      </c>
      <c r="R10" s="99">
        <v>50000</v>
      </c>
      <c r="S10" s="99"/>
      <c r="T10" s="99"/>
      <c r="U10" s="99"/>
      <c r="V10" s="99"/>
      <c r="W10" s="99"/>
      <c r="X10" s="99"/>
      <c r="Y10" s="99"/>
      <c r="Z10" s="99"/>
      <c r="AA10" s="100"/>
      <c r="AD10" s="47" t="s">
        <v>32</v>
      </c>
      <c r="AE10" s="26"/>
      <c r="AF10" s="30"/>
      <c r="AG10"/>
      <c r="AI10"/>
    </row>
    <row r="11" spans="1:35" ht="18.75" customHeight="1" x14ac:dyDescent="0.15">
      <c r="A11" s="50" t="s">
        <v>8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  <c r="P11" s="30"/>
      <c r="Q11" s="50" t="s">
        <v>8</v>
      </c>
      <c r="R11" s="112">
        <v>0</v>
      </c>
      <c r="S11" s="112"/>
      <c r="T11" s="112"/>
      <c r="U11" s="112"/>
      <c r="V11" s="112"/>
      <c r="W11" s="112"/>
      <c r="X11" s="112"/>
      <c r="Y11" s="112"/>
      <c r="Z11" s="112"/>
      <c r="AA11" s="113"/>
      <c r="AD11" s="47" t="s">
        <v>33</v>
      </c>
      <c r="AE11" s="26"/>
      <c r="AF11" s="30"/>
      <c r="AG11"/>
      <c r="AI11"/>
    </row>
    <row r="12" spans="1:35" ht="14.25" thickBot="1" x14ac:dyDescent="0.2">
      <c r="A12" s="51" t="s">
        <v>9</v>
      </c>
      <c r="B12" s="114" t="str">
        <f>IF(B10="","",SUM(B9:K11))</f>
        <v/>
      </c>
      <c r="C12" s="115"/>
      <c r="D12" s="115"/>
      <c r="E12" s="115"/>
      <c r="F12" s="115"/>
      <c r="G12" s="115"/>
      <c r="H12" s="115"/>
      <c r="I12" s="115"/>
      <c r="J12" s="115"/>
      <c r="K12" s="116"/>
      <c r="P12" s="30"/>
      <c r="Q12" s="51" t="s">
        <v>9</v>
      </c>
      <c r="R12" s="114">
        <f>IF(R10="","",SUM(R9:AA11))</f>
        <v>50000</v>
      </c>
      <c r="S12" s="115"/>
      <c r="T12" s="115"/>
      <c r="U12" s="115"/>
      <c r="V12" s="115"/>
      <c r="W12" s="115"/>
      <c r="X12" s="115"/>
      <c r="Y12" s="115"/>
      <c r="Z12" s="115"/>
      <c r="AA12" s="116"/>
      <c r="AD12" s="47" t="s">
        <v>34</v>
      </c>
      <c r="AE12" s="26"/>
      <c r="AF12" s="30"/>
      <c r="AG12"/>
      <c r="AI12"/>
    </row>
    <row r="13" spans="1:35" x14ac:dyDescent="0.15">
      <c r="A13" s="42"/>
      <c r="B13" s="41"/>
      <c r="C13" s="11"/>
      <c r="D13" s="11"/>
      <c r="E13" s="11"/>
      <c r="F13" s="11"/>
      <c r="G13" s="11"/>
      <c r="H13" s="11"/>
      <c r="I13" s="11"/>
      <c r="J13" s="11"/>
      <c r="K13" s="11"/>
      <c r="O13" s="30"/>
      <c r="P13" s="30"/>
      <c r="Q13"/>
      <c r="S13"/>
      <c r="AF13" s="30"/>
      <c r="AG13"/>
      <c r="AI13"/>
    </row>
    <row r="14" spans="1:35" x14ac:dyDescent="0.15">
      <c r="A14" s="42"/>
      <c r="B14" s="41"/>
      <c r="C14" s="11"/>
      <c r="D14" s="11"/>
      <c r="E14" s="11"/>
      <c r="F14" s="11"/>
      <c r="G14" s="11"/>
      <c r="H14" s="11"/>
      <c r="I14" s="11"/>
      <c r="J14" s="11"/>
      <c r="K14" s="11"/>
      <c r="O14" s="30"/>
      <c r="P14" s="30"/>
      <c r="Q14"/>
      <c r="S14"/>
      <c r="AF14" s="30"/>
      <c r="AG14"/>
      <c r="AI14"/>
    </row>
    <row r="15" spans="1:35" ht="12" customHeight="1" x14ac:dyDescent="0.15">
      <c r="A15" s="7" t="s">
        <v>0</v>
      </c>
      <c r="O15" s="31"/>
      <c r="Q15" s="7" t="s">
        <v>0</v>
      </c>
      <c r="AE15" s="31"/>
      <c r="AG15" s="7" t="s">
        <v>0</v>
      </c>
    </row>
    <row r="16" spans="1:35" ht="18" customHeight="1" x14ac:dyDescent="0.15">
      <c r="A16" s="8">
        <v>402192</v>
      </c>
      <c r="O16" s="31"/>
      <c r="Q16" s="5">
        <v>402192</v>
      </c>
      <c r="AE16" s="31"/>
      <c r="AG16" s="5">
        <v>402192</v>
      </c>
    </row>
    <row r="17" spans="1:46" ht="18" customHeight="1" x14ac:dyDescent="0.15">
      <c r="A17" s="5" t="s">
        <v>1</v>
      </c>
      <c r="B17" s="126" t="s">
        <v>40</v>
      </c>
      <c r="C17" s="127"/>
      <c r="D17" s="127"/>
      <c r="E17" s="127"/>
      <c r="F17" s="127"/>
      <c r="G17" s="127"/>
      <c r="H17" s="127"/>
      <c r="I17" s="127"/>
      <c r="J17" s="127"/>
      <c r="K17" s="124" t="s">
        <v>36</v>
      </c>
      <c r="L17" s="124"/>
      <c r="O17" s="31"/>
      <c r="Q17" s="5" t="s">
        <v>1</v>
      </c>
      <c r="R17" s="126" t="s">
        <v>44</v>
      </c>
      <c r="S17" s="127"/>
      <c r="T17" s="127"/>
      <c r="U17" s="127"/>
      <c r="V17" s="127"/>
      <c r="W17" s="127"/>
      <c r="X17" s="127"/>
      <c r="Y17" s="127"/>
      <c r="Z17" s="127"/>
      <c r="AA17" s="124" t="s">
        <v>36</v>
      </c>
      <c r="AB17" s="124"/>
      <c r="AE17" s="31"/>
      <c r="AG17" s="5" t="s">
        <v>1</v>
      </c>
      <c r="AH17" s="126" t="s">
        <v>47</v>
      </c>
      <c r="AI17" s="127"/>
      <c r="AJ17" s="127"/>
      <c r="AK17" s="127"/>
      <c r="AL17" s="127"/>
      <c r="AM17" s="127"/>
      <c r="AN17" s="127"/>
      <c r="AO17" s="127"/>
      <c r="AP17" s="127"/>
      <c r="AQ17" s="124" t="s">
        <v>36</v>
      </c>
      <c r="AR17" s="124"/>
    </row>
    <row r="18" spans="1:46" ht="18" customHeight="1" x14ac:dyDescent="0.15">
      <c r="A18" s="28" t="s">
        <v>2</v>
      </c>
      <c r="B18" s="128"/>
      <c r="C18" s="129"/>
      <c r="D18" s="129"/>
      <c r="E18" s="129"/>
      <c r="F18" s="129"/>
      <c r="G18" s="129"/>
      <c r="H18" s="129"/>
      <c r="I18" s="129"/>
      <c r="J18" s="129"/>
      <c r="K18" s="125"/>
      <c r="L18" s="125"/>
      <c r="M18" s="12"/>
      <c r="O18" s="31"/>
      <c r="Q18" s="28" t="s">
        <v>2</v>
      </c>
      <c r="R18" s="128"/>
      <c r="S18" s="129"/>
      <c r="T18" s="129"/>
      <c r="U18" s="129"/>
      <c r="V18" s="129"/>
      <c r="W18" s="129"/>
      <c r="X18" s="129"/>
      <c r="Y18" s="129"/>
      <c r="Z18" s="129"/>
      <c r="AA18" s="125"/>
      <c r="AB18" s="125"/>
      <c r="AC18" s="12"/>
      <c r="AE18" s="31"/>
      <c r="AG18" s="28" t="s">
        <v>2</v>
      </c>
      <c r="AH18" s="128"/>
      <c r="AI18" s="129"/>
      <c r="AJ18" s="129"/>
      <c r="AK18" s="129"/>
      <c r="AL18" s="129"/>
      <c r="AM18" s="129"/>
      <c r="AN18" s="129"/>
      <c r="AO18" s="129"/>
      <c r="AP18" s="129"/>
      <c r="AQ18" s="125"/>
      <c r="AR18" s="125"/>
      <c r="AS18" s="12"/>
    </row>
    <row r="19" spans="1:46" ht="13.5" customHeight="1" x14ac:dyDescent="0.15">
      <c r="A19" s="130" t="s">
        <v>3</v>
      </c>
      <c r="B19" s="131"/>
      <c r="C19" s="131"/>
      <c r="D19" s="131"/>
      <c r="E19" s="131"/>
      <c r="F19" s="132" t="s">
        <v>17</v>
      </c>
      <c r="G19" s="132"/>
      <c r="H19" s="132"/>
      <c r="I19" s="132"/>
      <c r="J19" s="132"/>
      <c r="K19" s="132"/>
      <c r="L19" s="132"/>
      <c r="M19" s="132"/>
      <c r="N19" s="132"/>
      <c r="O19" s="31"/>
      <c r="Q19" s="130" t="s">
        <v>3</v>
      </c>
      <c r="R19" s="131"/>
      <c r="S19" s="131"/>
      <c r="T19" s="131"/>
      <c r="U19" s="131"/>
      <c r="V19" s="132" t="s">
        <v>17</v>
      </c>
      <c r="W19" s="132"/>
      <c r="X19" s="132"/>
      <c r="Y19" s="132"/>
      <c r="Z19" s="132"/>
      <c r="AA19" s="132"/>
      <c r="AB19" s="132"/>
      <c r="AC19" s="132"/>
      <c r="AD19" s="132"/>
      <c r="AE19" s="31"/>
      <c r="AG19" s="130" t="s">
        <v>3</v>
      </c>
      <c r="AH19" s="131"/>
      <c r="AI19" s="131"/>
      <c r="AJ19" s="131"/>
      <c r="AK19" s="131"/>
      <c r="AL19" s="132" t="s">
        <v>17</v>
      </c>
      <c r="AM19" s="132"/>
      <c r="AN19" s="132"/>
      <c r="AO19" s="132"/>
      <c r="AP19" s="132"/>
      <c r="AQ19" s="132"/>
      <c r="AR19" s="132"/>
      <c r="AS19" s="132"/>
      <c r="AT19" s="132"/>
    </row>
    <row r="20" spans="1:46" ht="22.5" customHeight="1" x14ac:dyDescent="0.15">
      <c r="A20" s="120" t="s">
        <v>4</v>
      </c>
      <c r="B20" s="121"/>
      <c r="C20" s="121"/>
      <c r="D20" s="121"/>
      <c r="E20" s="121"/>
      <c r="F20" s="122" t="s">
        <v>2</v>
      </c>
      <c r="G20" s="123"/>
      <c r="H20" s="123"/>
      <c r="I20" s="123"/>
      <c r="J20" s="123"/>
      <c r="K20" s="123"/>
      <c r="L20" s="123"/>
      <c r="M20" s="123"/>
      <c r="N20" s="123"/>
      <c r="O20" s="31"/>
      <c r="Q20" s="120" t="s">
        <v>4</v>
      </c>
      <c r="R20" s="121"/>
      <c r="S20" s="121"/>
      <c r="T20" s="121"/>
      <c r="U20" s="121"/>
      <c r="V20" s="122" t="s">
        <v>2</v>
      </c>
      <c r="W20" s="123"/>
      <c r="X20" s="123"/>
      <c r="Y20" s="123"/>
      <c r="Z20" s="123"/>
      <c r="AA20" s="123"/>
      <c r="AB20" s="123"/>
      <c r="AC20" s="123"/>
      <c r="AD20" s="123"/>
      <c r="AE20" s="31"/>
      <c r="AG20" s="120" t="s">
        <v>4</v>
      </c>
      <c r="AH20" s="121"/>
      <c r="AI20" s="121"/>
      <c r="AJ20" s="121"/>
      <c r="AK20" s="121"/>
      <c r="AL20" s="122" t="s">
        <v>2</v>
      </c>
      <c r="AM20" s="123"/>
      <c r="AN20" s="123"/>
      <c r="AO20" s="123"/>
      <c r="AP20" s="123"/>
      <c r="AQ20" s="123"/>
      <c r="AR20" s="123"/>
      <c r="AS20" s="123"/>
      <c r="AT20" s="123"/>
    </row>
    <row r="21" spans="1:46" ht="17.25" customHeight="1" x14ac:dyDescent="0.15">
      <c r="A21" s="22" t="s">
        <v>37</v>
      </c>
      <c r="B21" s="22"/>
      <c r="C21" s="23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4"/>
      <c r="O21" s="31"/>
      <c r="Q21" s="22" t="s">
        <v>37</v>
      </c>
      <c r="R21" s="22"/>
      <c r="S21" s="23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4"/>
      <c r="AE21" s="31"/>
      <c r="AG21" s="22" t="s">
        <v>37</v>
      </c>
      <c r="AH21" s="22"/>
      <c r="AI21" s="23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4"/>
    </row>
    <row r="22" spans="1:46" ht="52.5" customHeight="1" x14ac:dyDescent="0.15">
      <c r="A22" s="152" t="str">
        <f>IF(B3="","",B3)</f>
        <v/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4"/>
      <c r="O22" s="54"/>
      <c r="P22" s="55"/>
      <c r="Q22" s="152" t="str">
        <f>A22</f>
        <v/>
      </c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4"/>
      <c r="AE22" s="54"/>
      <c r="AF22" s="55"/>
      <c r="AG22" s="152" t="str">
        <f>Q22</f>
        <v/>
      </c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4"/>
    </row>
    <row r="23" spans="1:46" ht="52.5" customHeight="1" x14ac:dyDescent="0.15">
      <c r="A23" s="174" t="str">
        <f>IF(B2="","",B2)</f>
        <v/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6"/>
      <c r="O23" s="54"/>
      <c r="P23" s="55"/>
      <c r="Q23" s="174" t="str">
        <f>A23</f>
        <v/>
      </c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6"/>
      <c r="AE23" s="54"/>
      <c r="AF23" s="55"/>
      <c r="AG23" s="174" t="str">
        <f>Q23</f>
        <v/>
      </c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6"/>
    </row>
    <row r="24" spans="1:46" ht="16.5" customHeight="1" x14ac:dyDescent="0.15">
      <c r="A24" s="27" t="s">
        <v>38</v>
      </c>
      <c r="B24" s="177" t="s">
        <v>19</v>
      </c>
      <c r="C24" s="177"/>
      <c r="D24" s="177"/>
      <c r="E24" s="177"/>
      <c r="F24" s="177"/>
      <c r="G24" s="177"/>
      <c r="H24" s="177"/>
      <c r="I24" s="177"/>
      <c r="J24" s="177" t="s">
        <v>18</v>
      </c>
      <c r="K24" s="177"/>
      <c r="L24" s="177"/>
      <c r="M24" s="177"/>
      <c r="N24" s="177"/>
      <c r="O24" s="31"/>
      <c r="Q24" s="27" t="s">
        <v>38</v>
      </c>
      <c r="R24" s="177" t="s">
        <v>19</v>
      </c>
      <c r="S24" s="177"/>
      <c r="T24" s="177"/>
      <c r="U24" s="177"/>
      <c r="V24" s="177"/>
      <c r="W24" s="177"/>
      <c r="X24" s="177"/>
      <c r="Y24" s="177"/>
      <c r="Z24" s="177" t="s">
        <v>18</v>
      </c>
      <c r="AA24" s="177"/>
      <c r="AB24" s="177"/>
      <c r="AC24" s="177"/>
      <c r="AD24" s="177"/>
      <c r="AE24" s="31"/>
      <c r="AG24" s="27" t="s">
        <v>38</v>
      </c>
      <c r="AH24" s="177" t="s">
        <v>19</v>
      </c>
      <c r="AI24" s="177"/>
      <c r="AJ24" s="177"/>
      <c r="AK24" s="177"/>
      <c r="AL24" s="177"/>
      <c r="AM24" s="177"/>
      <c r="AN24" s="177"/>
      <c r="AO24" s="177"/>
      <c r="AP24" s="177" t="s">
        <v>18</v>
      </c>
      <c r="AQ24" s="177"/>
      <c r="AR24" s="177"/>
      <c r="AS24" s="177"/>
      <c r="AT24" s="177"/>
    </row>
    <row r="25" spans="1:46" ht="22.5" customHeight="1" x14ac:dyDescent="0.15">
      <c r="A25" s="5"/>
      <c r="B25" s="134"/>
      <c r="C25" s="134"/>
      <c r="D25" s="134"/>
      <c r="E25" s="134"/>
      <c r="F25" s="134"/>
      <c r="G25" s="134"/>
      <c r="H25" s="134"/>
      <c r="I25" s="134"/>
      <c r="J25" s="165" t="str">
        <f>IF(B4="","",B4)</f>
        <v/>
      </c>
      <c r="K25" s="165"/>
      <c r="L25" s="165"/>
      <c r="M25" s="165"/>
      <c r="N25" s="165"/>
      <c r="O25" s="31"/>
      <c r="Q25" s="5"/>
      <c r="R25" s="134"/>
      <c r="S25" s="134"/>
      <c r="T25" s="134"/>
      <c r="U25" s="134"/>
      <c r="V25" s="134"/>
      <c r="W25" s="134"/>
      <c r="X25" s="134"/>
      <c r="Y25" s="134"/>
      <c r="Z25" s="165" t="str">
        <f>J25</f>
        <v/>
      </c>
      <c r="AA25" s="165"/>
      <c r="AB25" s="165"/>
      <c r="AC25" s="165"/>
      <c r="AD25" s="165"/>
      <c r="AE25" s="31"/>
      <c r="AG25" s="5"/>
      <c r="AH25" s="134"/>
      <c r="AI25" s="134"/>
      <c r="AJ25" s="134"/>
      <c r="AK25" s="134"/>
      <c r="AL25" s="134"/>
      <c r="AM25" s="134"/>
      <c r="AN25" s="134"/>
      <c r="AO25" s="134"/>
      <c r="AP25" s="165" t="str">
        <f>Z25</f>
        <v/>
      </c>
      <c r="AQ25" s="165"/>
      <c r="AR25" s="165"/>
      <c r="AS25" s="165"/>
      <c r="AT25" s="165"/>
    </row>
    <row r="26" spans="1:46" ht="16.5" customHeight="1" x14ac:dyDescent="0.15">
      <c r="A26" s="166" t="s">
        <v>5</v>
      </c>
      <c r="B26" s="167"/>
      <c r="C26" s="167"/>
      <c r="D26" s="167"/>
      <c r="E26" s="167"/>
      <c r="F26" s="167"/>
      <c r="G26" s="167"/>
      <c r="H26" s="167"/>
      <c r="I26" s="167"/>
      <c r="J26" s="168"/>
      <c r="K26" s="169" t="s">
        <v>20</v>
      </c>
      <c r="L26" s="170"/>
      <c r="M26" s="170"/>
      <c r="N26" s="171"/>
      <c r="O26" s="31"/>
      <c r="Q26" s="166" t="s">
        <v>5</v>
      </c>
      <c r="R26" s="167"/>
      <c r="S26" s="167"/>
      <c r="T26" s="167"/>
      <c r="U26" s="167"/>
      <c r="V26" s="167"/>
      <c r="W26" s="167"/>
      <c r="X26" s="167"/>
      <c r="Y26" s="167"/>
      <c r="Z26" s="168"/>
      <c r="AA26" s="169" t="s">
        <v>20</v>
      </c>
      <c r="AB26" s="170"/>
      <c r="AC26" s="170"/>
      <c r="AD26" s="171"/>
      <c r="AE26" s="31"/>
      <c r="AG26" s="166" t="s">
        <v>5</v>
      </c>
      <c r="AH26" s="167"/>
      <c r="AI26" s="167"/>
      <c r="AJ26" s="167"/>
      <c r="AK26" s="167"/>
      <c r="AL26" s="167"/>
      <c r="AM26" s="167"/>
      <c r="AN26" s="167"/>
      <c r="AO26" s="167"/>
      <c r="AP26" s="168"/>
      <c r="AQ26" s="169" t="s">
        <v>20</v>
      </c>
      <c r="AR26" s="170"/>
      <c r="AS26" s="170"/>
      <c r="AT26" s="171"/>
    </row>
    <row r="27" spans="1:46" ht="27" customHeight="1" x14ac:dyDescent="0.15">
      <c r="A27" s="117" t="str">
        <f>IF(D5="","",DATE(D5+2018,D6,D7))</f>
        <v/>
      </c>
      <c r="B27" s="118"/>
      <c r="C27" s="119"/>
      <c r="D27" s="21" t="s">
        <v>21</v>
      </c>
      <c r="E27" s="117" t="str">
        <f>IF(D5="","",DATE((I5+2018),I6,I7))</f>
        <v/>
      </c>
      <c r="F27" s="118"/>
      <c r="G27" s="118"/>
      <c r="H27" s="118"/>
      <c r="I27" s="119"/>
      <c r="J27" s="21" t="s">
        <v>22</v>
      </c>
      <c r="K27" s="145" t="str">
        <f>IF(B8="","",B8)</f>
        <v/>
      </c>
      <c r="L27" s="146"/>
      <c r="M27" s="146"/>
      <c r="N27" s="147"/>
      <c r="O27" s="31"/>
      <c r="Q27" s="117" t="str">
        <f>A27</f>
        <v/>
      </c>
      <c r="R27" s="118"/>
      <c r="S27" s="119"/>
      <c r="T27" s="21" t="s">
        <v>21</v>
      </c>
      <c r="U27" s="117" t="str">
        <f>E27</f>
        <v/>
      </c>
      <c r="V27" s="118"/>
      <c r="W27" s="118"/>
      <c r="X27" s="118"/>
      <c r="Y27" s="119"/>
      <c r="Z27" s="21" t="s">
        <v>22</v>
      </c>
      <c r="AA27" s="145" t="str">
        <f>K27</f>
        <v/>
      </c>
      <c r="AB27" s="146"/>
      <c r="AC27" s="146"/>
      <c r="AD27" s="147"/>
      <c r="AE27" s="31"/>
      <c r="AG27" s="117" t="str">
        <f>Q27</f>
        <v/>
      </c>
      <c r="AH27" s="118"/>
      <c r="AI27" s="119"/>
      <c r="AJ27" s="21" t="s">
        <v>21</v>
      </c>
      <c r="AK27" s="117" t="str">
        <f>U27</f>
        <v/>
      </c>
      <c r="AL27" s="118"/>
      <c r="AM27" s="118"/>
      <c r="AN27" s="118"/>
      <c r="AO27" s="119"/>
      <c r="AP27" s="21" t="s">
        <v>22</v>
      </c>
      <c r="AQ27" s="145" t="str">
        <f>AA27</f>
        <v/>
      </c>
      <c r="AR27" s="146"/>
      <c r="AS27" s="146"/>
      <c r="AT27" s="147"/>
    </row>
    <row r="28" spans="1:46" ht="11.25" customHeight="1" x14ac:dyDescent="0.15">
      <c r="A28" s="164" t="s">
        <v>6</v>
      </c>
      <c r="B28" s="164"/>
      <c r="C28" s="165" t="str">
        <f>"01"</f>
        <v>01</v>
      </c>
      <c r="D28" s="16" t="s">
        <v>11</v>
      </c>
      <c r="E28" s="14" t="s">
        <v>12</v>
      </c>
      <c r="F28" s="17" t="s">
        <v>13</v>
      </c>
      <c r="G28" s="9" t="s">
        <v>14</v>
      </c>
      <c r="H28" s="18" t="s">
        <v>11</v>
      </c>
      <c r="I28" s="17" t="s">
        <v>12</v>
      </c>
      <c r="J28" s="19" t="s">
        <v>15</v>
      </c>
      <c r="K28" s="10" t="s">
        <v>14</v>
      </c>
      <c r="L28" s="17" t="s">
        <v>11</v>
      </c>
      <c r="M28" s="9" t="s">
        <v>12</v>
      </c>
      <c r="N28" s="18" t="s">
        <v>16</v>
      </c>
      <c r="O28" s="31"/>
      <c r="Q28" s="164" t="s">
        <v>6</v>
      </c>
      <c r="R28" s="164"/>
      <c r="S28" s="165" t="str">
        <f>"01"</f>
        <v>01</v>
      </c>
      <c r="T28" s="16" t="s">
        <v>11</v>
      </c>
      <c r="U28" s="14" t="s">
        <v>12</v>
      </c>
      <c r="V28" s="17" t="s">
        <v>13</v>
      </c>
      <c r="W28" s="9" t="s">
        <v>14</v>
      </c>
      <c r="X28" s="18" t="s">
        <v>11</v>
      </c>
      <c r="Y28" s="17" t="s">
        <v>12</v>
      </c>
      <c r="Z28" s="19" t="s">
        <v>15</v>
      </c>
      <c r="AA28" s="10" t="s">
        <v>14</v>
      </c>
      <c r="AB28" s="17" t="s">
        <v>11</v>
      </c>
      <c r="AC28" s="9" t="s">
        <v>12</v>
      </c>
      <c r="AD28" s="18" t="s">
        <v>16</v>
      </c>
      <c r="AE28" s="31"/>
      <c r="AG28" s="164" t="s">
        <v>6</v>
      </c>
      <c r="AH28" s="164"/>
      <c r="AI28" s="165" t="str">
        <f>"01"</f>
        <v>01</v>
      </c>
      <c r="AJ28" s="16" t="s">
        <v>11</v>
      </c>
      <c r="AK28" s="14" t="s">
        <v>12</v>
      </c>
      <c r="AL28" s="17" t="s">
        <v>13</v>
      </c>
      <c r="AM28" s="9" t="s">
        <v>14</v>
      </c>
      <c r="AN28" s="18" t="s">
        <v>11</v>
      </c>
      <c r="AO28" s="17" t="s">
        <v>12</v>
      </c>
      <c r="AP28" s="19" t="s">
        <v>15</v>
      </c>
      <c r="AQ28" s="10" t="s">
        <v>14</v>
      </c>
      <c r="AR28" s="17" t="s">
        <v>11</v>
      </c>
      <c r="AS28" s="9" t="s">
        <v>12</v>
      </c>
      <c r="AT28" s="18" t="s">
        <v>16</v>
      </c>
    </row>
    <row r="29" spans="1:46" ht="26.25" customHeight="1" x14ac:dyDescent="0.15">
      <c r="A29" s="164"/>
      <c r="B29" s="164"/>
      <c r="C29" s="165"/>
      <c r="D29" s="32" t="str">
        <f>IF(B9="","",IF(VALUE(RIGHT(B9,11)-RIGHT(B9,10))/1000000000=0,"",VALUE(RIGHT(B9,11)-RIGHT(B9,10))/10000000000))</f>
        <v/>
      </c>
      <c r="E29" s="33" t="str">
        <f>IF(B9="","",IF(AND(VALUE(RIGHT(B9,10)-RIGHT(B9,9))/1000000000=0,D29=""),"",VALUE(RIGHT(B9,10)-RIGHT(B9,9))/1000000000))</f>
        <v/>
      </c>
      <c r="F29" s="32" t="str">
        <f>IF(B9="","",IF(AND(VALUE(RIGHT(B9,9)-RIGHT(B9,8))/100000000=0,E29=""),"",VALUE(RIGHT(B9,9)-RIGHT(B9,8))/100000000))</f>
        <v/>
      </c>
      <c r="G29" s="34" t="str">
        <f>IF(B9="","",IF(AND(VALUE(RIGHT(B9,8)-RIGHT(B9,7))/10000000=0,F29=""),"",VALUE(RIGHT(B9,8)-RIGHT(B9,7))/10000000))</f>
        <v/>
      </c>
      <c r="H29" s="35" t="str">
        <f>IF(B9="","",IF(AND(VALUE(RIGHT(B9,7)-RIGHT(B9,6))/1000000=0,G29=""),"",VALUE(RIGHT(B9,7)-RIGHT(B9,6))/1000000))</f>
        <v/>
      </c>
      <c r="I29" s="32" t="str">
        <f>IF(B9="","",IF(AND(VALUE(RIGHT(B9,6)-RIGHT(B9,5))/100000=0,H29=""),"",VALUE(RIGHT(B9,6)-RIGHT(B9,5))/100000))</f>
        <v/>
      </c>
      <c r="J29" s="34" t="str">
        <f>IF(B9="","",IF(AND(VALUE(RIGHT(B9,5)-RIGHT(B9,4))/10000=0,I29=""),"",VALUE(RIGHT(B9,5)-RIGHT(B9,4))/10000))</f>
        <v/>
      </c>
      <c r="K29" s="35" t="str">
        <f>IF(B9="","",IF(AND(VALUE(RIGHT(B9,4)-RIGHT(B9,3))/1000=0,J29=""),"",VALUE(RIGHT(B9,4)-RIGHT(B9,3))/1000))</f>
        <v/>
      </c>
      <c r="L29" s="32" t="str">
        <f>IF(B9="","",IF(AND(VALUE(RIGHT(B9,3)-RIGHT(B9,2))/100=0,K29=""),"",VALUE(RIGHT(B9,3)-RIGHT(B9,2))/100))</f>
        <v/>
      </c>
      <c r="M29" s="34" t="str">
        <f>IF(B9="","",IF(AND(VALUE(RIGHT(B9,2)-RIGHT(B9,1))/10=0,L29=""),"",VALUE(RIGHT(B9,2)-RIGHT(B9,1))/10))</f>
        <v/>
      </c>
      <c r="N29" s="35" t="str">
        <f>IF(B9="","",RIGHT(B9,1))</f>
        <v/>
      </c>
      <c r="O29" s="31"/>
      <c r="Q29" s="164"/>
      <c r="R29" s="164"/>
      <c r="S29" s="165"/>
      <c r="T29" s="32" t="str">
        <f>D29</f>
        <v/>
      </c>
      <c r="U29" s="33" t="str">
        <f t="shared" ref="U29:AD29" si="0">E29</f>
        <v/>
      </c>
      <c r="V29" s="32" t="str">
        <f t="shared" si="0"/>
        <v/>
      </c>
      <c r="W29" s="34" t="str">
        <f t="shared" si="0"/>
        <v/>
      </c>
      <c r="X29" s="35" t="str">
        <f t="shared" si="0"/>
        <v/>
      </c>
      <c r="Y29" s="32" t="str">
        <f t="shared" si="0"/>
        <v/>
      </c>
      <c r="Z29" s="34" t="str">
        <f t="shared" si="0"/>
        <v/>
      </c>
      <c r="AA29" s="35" t="str">
        <f t="shared" si="0"/>
        <v/>
      </c>
      <c r="AB29" s="32" t="str">
        <f t="shared" si="0"/>
        <v/>
      </c>
      <c r="AC29" s="34" t="str">
        <f t="shared" si="0"/>
        <v/>
      </c>
      <c r="AD29" s="35" t="str">
        <f t="shared" si="0"/>
        <v/>
      </c>
      <c r="AE29" s="31"/>
      <c r="AG29" s="164"/>
      <c r="AH29" s="164"/>
      <c r="AI29" s="165"/>
      <c r="AJ29" s="32" t="str">
        <f>T29</f>
        <v/>
      </c>
      <c r="AK29" s="33" t="str">
        <f t="shared" ref="AK29:AK33" si="1">U29</f>
        <v/>
      </c>
      <c r="AL29" s="32" t="str">
        <f t="shared" ref="AL29:AL33" si="2">V29</f>
        <v/>
      </c>
      <c r="AM29" s="34" t="str">
        <f>W29</f>
        <v/>
      </c>
      <c r="AN29" s="35" t="str">
        <f t="shared" ref="AN29:AN33" si="3">X29</f>
        <v/>
      </c>
      <c r="AO29" s="32" t="str">
        <f t="shared" ref="AO29:AO33" si="4">Y29</f>
        <v/>
      </c>
      <c r="AP29" s="34" t="str">
        <f t="shared" ref="AP29:AP33" si="5">Z29</f>
        <v/>
      </c>
      <c r="AQ29" s="35" t="str">
        <f t="shared" ref="AQ29:AQ33" si="6">AA29</f>
        <v/>
      </c>
      <c r="AR29" s="32" t="str">
        <f t="shared" ref="AR29:AR33" si="7">AB29</f>
        <v/>
      </c>
      <c r="AS29" s="34" t="str">
        <f t="shared" ref="AS29:AS33" si="8">AC29</f>
        <v/>
      </c>
      <c r="AT29" s="35" t="str">
        <f t="shared" ref="AT29:AT33" si="9">AD29</f>
        <v/>
      </c>
    </row>
    <row r="30" spans="1:46" ht="26.25" customHeight="1" x14ac:dyDescent="0.15">
      <c r="A30" s="163" t="s">
        <v>7</v>
      </c>
      <c r="B30" s="163"/>
      <c r="C30" s="15" t="str">
        <f>"02"</f>
        <v>02</v>
      </c>
      <c r="D30" s="32" t="str">
        <f>IF(B10="","",IF(VALUE(RIGHT(B10,11)-RIGHT(B10,10))/1000000000=0,"",VALUE(RIGHT(B10,11)-RIGHT(B10,10))/10000000000))</f>
        <v/>
      </c>
      <c r="E30" s="33" t="str">
        <f>IF(B10="","",IF(AND(VALUE(RIGHT(B10,10)-RIGHT(B10,9))/1000000000=0,D30=""),"",VALUE(RIGHT(B10,10)-RIGHT(B10,9))/1000000000))</f>
        <v/>
      </c>
      <c r="F30" s="32" t="str">
        <f>IF(B10="","",IF(AND(VALUE(RIGHT(B10,9)-RIGHT(B10,8))/100000000=0,E30=""),"",VALUE(RIGHT(B10,9)-RIGHT(B10,8))/100000000))</f>
        <v/>
      </c>
      <c r="G30" s="34" t="str">
        <f>IF(B10="","",IF(AND(VALUE(RIGHT(B10,8)-RIGHT(B10,7))/10000000=0,F30=""),"",VALUE(RIGHT(B10,8)-RIGHT(B10,7))/10000000))</f>
        <v/>
      </c>
      <c r="H30" s="35" t="str">
        <f>IF(B10="","",IF(AND(VALUE(RIGHT(B10,7)-RIGHT(B10,6))/1000000=0,G30=""),"",VALUE(RIGHT(B10,7)-RIGHT(B10,6))/1000000))</f>
        <v/>
      </c>
      <c r="I30" s="32" t="str">
        <f>IF(B10="","",IF(AND(VALUE(RIGHT(B10,6)-RIGHT(B10,5))/100000=0,H30=""),"",VALUE(RIGHT(B10,6)-RIGHT(B10,5))/100000))</f>
        <v/>
      </c>
      <c r="J30" s="34" t="str">
        <f>IF(B10="","",IF(AND(VALUE(RIGHT(B10,5)-RIGHT(B10,4))/10000=0,I30=""),"",VALUE(RIGHT(B10,5)-RIGHT(B10,4))/10000))</f>
        <v/>
      </c>
      <c r="K30" s="35" t="str">
        <f>IF(B10="","",IF(AND(VALUE(RIGHT(B10,4)-RIGHT(B10,3))/1000=0,J30=""),"",VALUE(RIGHT(B10,4)-RIGHT(B10,3))/1000))</f>
        <v/>
      </c>
      <c r="L30" s="32" t="str">
        <f>IF(B10="","",IF(AND(VALUE(RIGHT(B10,3)-RIGHT(B10,2))/100=0,K30=""),"",VALUE(RIGHT(B10,3)-RIGHT(B10,2))/100))</f>
        <v/>
      </c>
      <c r="M30" s="34" t="str">
        <f>IF(B10="","",IF(AND(VALUE(RIGHT(B10,2)-RIGHT(B10,1))/10=0,L30=""),"",VALUE(RIGHT(B10,2)-RIGHT(B10,1))/10))</f>
        <v/>
      </c>
      <c r="N30" s="35" t="str">
        <f>IF(B10="","",RIGHT(B10,1))</f>
        <v/>
      </c>
      <c r="O30" s="31"/>
      <c r="Q30" s="163" t="s">
        <v>7</v>
      </c>
      <c r="R30" s="163"/>
      <c r="S30" s="15" t="str">
        <f>"02"</f>
        <v>02</v>
      </c>
      <c r="T30" s="32" t="str">
        <f t="shared" ref="T30:T33" si="10">D30</f>
        <v/>
      </c>
      <c r="U30" s="33" t="str">
        <f t="shared" ref="U30:U33" si="11">E30</f>
        <v/>
      </c>
      <c r="V30" s="32" t="str">
        <f t="shared" ref="V30:V33" si="12">F30</f>
        <v/>
      </c>
      <c r="W30" s="34" t="str">
        <f t="shared" ref="W30:W33" si="13">G30</f>
        <v/>
      </c>
      <c r="X30" s="35" t="str">
        <f t="shared" ref="X30:X33" si="14">H30</f>
        <v/>
      </c>
      <c r="Y30" s="32" t="str">
        <f t="shared" ref="Y30:Y33" si="15">I30</f>
        <v/>
      </c>
      <c r="Z30" s="34" t="str">
        <f t="shared" ref="Z30:Z33" si="16">J30</f>
        <v/>
      </c>
      <c r="AA30" s="35" t="str">
        <f t="shared" ref="AA30:AA33" si="17">K30</f>
        <v/>
      </c>
      <c r="AB30" s="32" t="str">
        <f t="shared" ref="AB30:AB33" si="18">L30</f>
        <v/>
      </c>
      <c r="AC30" s="34" t="str">
        <f t="shared" ref="AC30:AC33" si="19">M30</f>
        <v/>
      </c>
      <c r="AD30" s="35" t="str">
        <f t="shared" ref="AD30:AD33" si="20">N30</f>
        <v/>
      </c>
      <c r="AE30" s="31"/>
      <c r="AG30" s="163" t="s">
        <v>7</v>
      </c>
      <c r="AH30" s="163"/>
      <c r="AI30" s="15" t="str">
        <f>"02"</f>
        <v>02</v>
      </c>
      <c r="AJ30" s="32" t="str">
        <f t="shared" ref="AJ30:AJ33" si="21">T30</f>
        <v/>
      </c>
      <c r="AK30" s="33" t="str">
        <f t="shared" si="1"/>
        <v/>
      </c>
      <c r="AL30" s="32" t="str">
        <f t="shared" si="2"/>
        <v/>
      </c>
      <c r="AM30" s="34" t="str">
        <f t="shared" ref="AM30:AM33" si="22">W30</f>
        <v/>
      </c>
      <c r="AN30" s="35" t="str">
        <f t="shared" si="3"/>
        <v/>
      </c>
      <c r="AO30" s="32" t="str">
        <f t="shared" si="4"/>
        <v/>
      </c>
      <c r="AP30" s="34" t="str">
        <f t="shared" si="5"/>
        <v/>
      </c>
      <c r="AQ30" s="35" t="str">
        <f t="shared" si="6"/>
        <v/>
      </c>
      <c r="AR30" s="32" t="str">
        <f t="shared" si="7"/>
        <v/>
      </c>
      <c r="AS30" s="34" t="str">
        <f t="shared" si="8"/>
        <v/>
      </c>
      <c r="AT30" s="35" t="str">
        <f t="shared" si="9"/>
        <v/>
      </c>
    </row>
    <row r="31" spans="1:46" ht="26.25" customHeight="1" x14ac:dyDescent="0.15">
      <c r="A31" s="103" t="s">
        <v>8</v>
      </c>
      <c r="B31" s="103"/>
      <c r="C31" s="6" t="str">
        <f>"03"</f>
        <v>03</v>
      </c>
      <c r="D31" s="32" t="str">
        <f>IF(B11="","",IF(VALUE(RIGHT(B11,11)-RIGHT(B11,10))/1000000000=0,"",VALUE(RIGHT(B11,11)-RIGHT(B11,10))/10000000000))</f>
        <v/>
      </c>
      <c r="E31" s="33" t="str">
        <f>IF(B11="","",IF(AND(VALUE(RIGHT(B11,10)-RIGHT(B11,9))/1000000000=0,D31=""),"",VALUE(RIGHT(B11,10)-RIGHT(B11,9))/1000000000))</f>
        <v/>
      </c>
      <c r="F31" s="32" t="str">
        <f>IF(B11="","",IF(AND(VALUE(RIGHT(B11,9)-RIGHT(B11,8))/100000000=0,E31=""),"",VALUE(RIGHT(B11,9)-RIGHT(B11,8))/100000000))</f>
        <v/>
      </c>
      <c r="G31" s="34" t="str">
        <f>IF(B11="","",IF(AND(VALUE(RIGHT(B11,8)-RIGHT(B11,7))/10000000=0,F31=""),"",VALUE(RIGHT(B11,8)-RIGHT(B11,7))/10000000))</f>
        <v/>
      </c>
      <c r="H31" s="35" t="str">
        <f>IF(B11="","",IF(AND(VALUE(RIGHT(B11,7)-RIGHT(B11,6))/1000000=0,G31=""),"",VALUE(RIGHT(B11,7)-RIGHT(B11,6))/1000000))</f>
        <v/>
      </c>
      <c r="I31" s="32" t="str">
        <f>IF(B11="","",IF(AND(VALUE(RIGHT(B11,6)-RIGHT(B11,5))/100000=0,H31=""),"",VALUE(RIGHT(B11,6)-RIGHT(B11,5))/100000))</f>
        <v/>
      </c>
      <c r="J31" s="34" t="str">
        <f>IF(B11="","",IF(AND(VALUE(RIGHT(B11,5)-RIGHT(B11,4))/10000=0,I31=""),"",VALUE(RIGHT(B11,5)-RIGHT(B11,4))/10000))</f>
        <v/>
      </c>
      <c r="K31" s="35" t="str">
        <f>IF(B11="","",IF(AND(VALUE(RIGHT(B11,4)-RIGHT(B11,3))/1000=0,J31=""),"",VALUE(RIGHT(B11,4)-RIGHT(B11,3))/1000))</f>
        <v/>
      </c>
      <c r="L31" s="32" t="str">
        <f>IF(B11="","",IF(AND(VALUE(RIGHT(B11,3)-RIGHT(B11,2))/100=0,K31=""),"",VALUE(RIGHT(B11,3)-RIGHT(B11,2))/100))</f>
        <v/>
      </c>
      <c r="M31" s="34" t="str">
        <f>IF(B11="","",IF(AND(VALUE(RIGHT(B11,2)-RIGHT(B11,1))/10=0,L31=""),"",VALUE(RIGHT(B11,2)-RIGHT(B11,1))/10))</f>
        <v/>
      </c>
      <c r="N31" s="35" t="str">
        <f>IF(B11="","",RIGHT(B11,1))</f>
        <v/>
      </c>
      <c r="O31" s="31"/>
      <c r="Q31" s="103" t="s">
        <v>8</v>
      </c>
      <c r="R31" s="103"/>
      <c r="S31" s="6" t="str">
        <f>"03"</f>
        <v>03</v>
      </c>
      <c r="T31" s="32" t="str">
        <f t="shared" si="10"/>
        <v/>
      </c>
      <c r="U31" s="33" t="str">
        <f t="shared" si="11"/>
        <v/>
      </c>
      <c r="V31" s="32" t="str">
        <f t="shared" si="12"/>
        <v/>
      </c>
      <c r="W31" s="34" t="str">
        <f t="shared" si="13"/>
        <v/>
      </c>
      <c r="X31" s="35" t="str">
        <f t="shared" si="14"/>
        <v/>
      </c>
      <c r="Y31" s="32" t="str">
        <f t="shared" si="15"/>
        <v/>
      </c>
      <c r="Z31" s="34" t="str">
        <f t="shared" si="16"/>
        <v/>
      </c>
      <c r="AA31" s="35" t="str">
        <f t="shared" si="17"/>
        <v/>
      </c>
      <c r="AB31" s="32" t="str">
        <f t="shared" si="18"/>
        <v/>
      </c>
      <c r="AC31" s="34" t="str">
        <f t="shared" si="19"/>
        <v/>
      </c>
      <c r="AD31" s="35" t="str">
        <f t="shared" si="20"/>
        <v/>
      </c>
      <c r="AE31" s="31"/>
      <c r="AG31" s="103" t="s">
        <v>8</v>
      </c>
      <c r="AH31" s="103"/>
      <c r="AI31" s="6" t="str">
        <f>"03"</f>
        <v>03</v>
      </c>
      <c r="AJ31" s="32" t="str">
        <f t="shared" si="21"/>
        <v/>
      </c>
      <c r="AK31" s="33" t="str">
        <f t="shared" si="1"/>
        <v/>
      </c>
      <c r="AL31" s="32" t="str">
        <f t="shared" si="2"/>
        <v/>
      </c>
      <c r="AM31" s="34" t="str">
        <f t="shared" si="22"/>
        <v/>
      </c>
      <c r="AN31" s="35" t="str">
        <f t="shared" si="3"/>
        <v/>
      </c>
      <c r="AO31" s="32" t="str">
        <f t="shared" si="4"/>
        <v/>
      </c>
      <c r="AP31" s="34" t="str">
        <f t="shared" si="5"/>
        <v/>
      </c>
      <c r="AQ31" s="35" t="str">
        <f t="shared" si="6"/>
        <v/>
      </c>
      <c r="AR31" s="32" t="str">
        <f t="shared" si="7"/>
        <v/>
      </c>
      <c r="AS31" s="34" t="str">
        <f t="shared" si="8"/>
        <v/>
      </c>
      <c r="AT31" s="35" t="str">
        <f t="shared" si="9"/>
        <v/>
      </c>
    </row>
    <row r="32" spans="1:46" ht="26.25" customHeight="1" x14ac:dyDescent="0.15">
      <c r="A32" s="163"/>
      <c r="B32" s="163"/>
      <c r="C32" s="6" t="str">
        <f>"04"</f>
        <v>04</v>
      </c>
      <c r="D32" s="36"/>
      <c r="E32" s="37"/>
      <c r="F32" s="38"/>
      <c r="G32" s="39"/>
      <c r="H32" s="40"/>
      <c r="I32" s="36"/>
      <c r="J32" s="39"/>
      <c r="K32" s="36"/>
      <c r="L32" s="38"/>
      <c r="M32" s="39"/>
      <c r="N32" s="40"/>
      <c r="O32" s="31"/>
      <c r="Q32" s="163"/>
      <c r="R32" s="163"/>
      <c r="S32" s="6" t="str">
        <f>"04"</f>
        <v>04</v>
      </c>
      <c r="T32" s="32"/>
      <c r="U32" s="33"/>
      <c r="V32" s="32"/>
      <c r="W32" s="34"/>
      <c r="X32" s="35"/>
      <c r="Y32" s="32"/>
      <c r="Z32" s="34"/>
      <c r="AA32" s="35"/>
      <c r="AB32" s="32"/>
      <c r="AC32" s="34"/>
      <c r="AD32" s="35"/>
      <c r="AE32" s="31"/>
      <c r="AG32" s="163"/>
      <c r="AH32" s="163"/>
      <c r="AI32" s="6" t="str">
        <f>"04"</f>
        <v>04</v>
      </c>
      <c r="AJ32" s="32"/>
      <c r="AK32" s="33"/>
      <c r="AL32" s="32"/>
      <c r="AM32" s="34"/>
      <c r="AN32" s="35"/>
      <c r="AO32" s="32"/>
      <c r="AP32" s="34"/>
      <c r="AQ32" s="35"/>
      <c r="AR32" s="32"/>
      <c r="AS32" s="34"/>
      <c r="AT32" s="35"/>
    </row>
    <row r="33" spans="1:46" ht="26.25" customHeight="1" x14ac:dyDescent="0.15">
      <c r="A33" s="103" t="s">
        <v>9</v>
      </c>
      <c r="B33" s="103"/>
      <c r="C33" s="13" t="str">
        <f>"05"</f>
        <v>05</v>
      </c>
      <c r="D33" s="32" t="str">
        <f>IF(B12="","",IF(LEN(B12)=10,"￥",IF(VALUE(RIGHT(B12,11)-RIGHT(B12,10))/1000000000=0,"",VALUE(RIGHT(B12,11)-RIGHT(B12,10))/10000000000)))</f>
        <v/>
      </c>
      <c r="E33" s="33" t="str">
        <f>IF(B12="","",IF(LEN(B12)=9,"￥",IF(AND(VALUE(RIGHT(B12,10)-RIGHT(B12,9))/1000000000=0,D33=""),"",VALUE(RIGHT(B12,10)-RIGHT(B12,9))/1000000000)))</f>
        <v/>
      </c>
      <c r="F33" s="32" t="str">
        <f>IF(B12="","",IF(LEN(B12)=8,"￥",IF(AND(VALUE(RIGHT(B12,9)-RIGHT(B12,8))/100000000=0,E33=""),"",VALUE(RIGHT(B12,9)-RIGHT(B12,8))/100000000)))</f>
        <v/>
      </c>
      <c r="G33" s="34" t="str">
        <f>IF(B12="","",IF(LEN(B12)=7,"￥",IF(AND(VALUE(RIGHT(B12,8)-RIGHT(B12,7))/10000000=0,F33=""),"",VALUE(RIGHT(B12,8)-RIGHT(B12,7))/10000000)))</f>
        <v/>
      </c>
      <c r="H33" s="35" t="str">
        <f>IF(B12="","",IF(LEN(B12)=6,"￥",IF(AND(VALUE(RIGHT(B12,7)-RIGHT(B12,6))/1000000=0,G33=""),"",VALUE(RIGHT(B12,7)-RIGHT(B12,6))/1000000)))</f>
        <v/>
      </c>
      <c r="I33" s="32" t="str">
        <f>IF(B12="","",IF(LEN(B12)=5,"￥",IF(AND(VALUE(RIGHT(B12,6)-RIGHT(B12,5))/100000=0,H33=""),"",VALUE(RIGHT(B12,6)-RIGHT(B12,5))/100000)))</f>
        <v/>
      </c>
      <c r="J33" s="34" t="str">
        <f>IF(B12="","",IF(LEN(B12)=4,"￥",IF(AND(VALUE(RIGHT(B12,5)-RIGHT(B12,4))/10000=0,I33=""),"",VALUE(RIGHT(B12,5)-RIGHT(B12,4))/10000)))</f>
        <v/>
      </c>
      <c r="K33" s="35" t="str">
        <f>IF(B12="","",IF(LEN(B12)=3,"￥",IF(AND(VALUE(RIGHT(B12,4)-RIGHT(B12,3))/1000=0,J33=""),"",VALUE(RIGHT(B12,4)-RIGHT(B12,3))/1000)))</f>
        <v/>
      </c>
      <c r="L33" s="32" t="str">
        <f>IF(B12="","",IF(LEN(B12)=2,"￥",IF(AND(VALUE(RIGHT(B12,3)-RIGHT(B12,2))/100=0,K33=""),"",VALUE(RIGHT(B12,3)-RIGHT(B12,2))/100)))</f>
        <v/>
      </c>
      <c r="M33" s="34" t="str">
        <f>IF(B12="","",IF(LEN(B12)=1,"￥",IF(AND(VALUE(RIGHT(B12,2)-RIGHT(B12,1))/10=0,L33=""),"",VALUE(RIGHT(B12,2)-RIGHT(B12,1))/10)))</f>
        <v/>
      </c>
      <c r="N33" s="35" t="str">
        <f>IF(B12="","",RIGHT(B12,1))</f>
        <v/>
      </c>
      <c r="O33" s="31"/>
      <c r="Q33" s="103" t="s">
        <v>9</v>
      </c>
      <c r="R33" s="103"/>
      <c r="S33" s="13" t="str">
        <f>"05"</f>
        <v>05</v>
      </c>
      <c r="T33" s="32" t="str">
        <f t="shared" si="10"/>
        <v/>
      </c>
      <c r="U33" s="33" t="str">
        <f t="shared" si="11"/>
        <v/>
      </c>
      <c r="V33" s="32" t="str">
        <f t="shared" si="12"/>
        <v/>
      </c>
      <c r="W33" s="34" t="str">
        <f t="shared" si="13"/>
        <v/>
      </c>
      <c r="X33" s="35" t="str">
        <f t="shared" si="14"/>
        <v/>
      </c>
      <c r="Y33" s="32" t="str">
        <f t="shared" si="15"/>
        <v/>
      </c>
      <c r="Z33" s="34" t="str">
        <f t="shared" si="16"/>
        <v/>
      </c>
      <c r="AA33" s="35" t="str">
        <f t="shared" si="17"/>
        <v/>
      </c>
      <c r="AB33" s="32" t="str">
        <f t="shared" si="18"/>
        <v/>
      </c>
      <c r="AC33" s="34" t="str">
        <f t="shared" si="19"/>
        <v/>
      </c>
      <c r="AD33" s="35" t="str">
        <f t="shared" si="20"/>
        <v/>
      </c>
      <c r="AE33" s="31"/>
      <c r="AG33" s="103" t="s">
        <v>9</v>
      </c>
      <c r="AH33" s="103"/>
      <c r="AI33" s="13" t="str">
        <f>"05"</f>
        <v>05</v>
      </c>
      <c r="AJ33" s="32" t="str">
        <f t="shared" si="21"/>
        <v/>
      </c>
      <c r="AK33" s="33" t="str">
        <f t="shared" si="1"/>
        <v/>
      </c>
      <c r="AL33" s="32" t="str">
        <f t="shared" si="2"/>
        <v/>
      </c>
      <c r="AM33" s="34" t="str">
        <f t="shared" si="22"/>
        <v/>
      </c>
      <c r="AN33" s="35" t="str">
        <f t="shared" si="3"/>
        <v/>
      </c>
      <c r="AO33" s="32" t="str">
        <f t="shared" si="4"/>
        <v/>
      </c>
      <c r="AP33" s="34" t="str">
        <f t="shared" si="5"/>
        <v/>
      </c>
      <c r="AQ33" s="35" t="str">
        <f t="shared" si="6"/>
        <v/>
      </c>
      <c r="AR33" s="32" t="str">
        <f t="shared" si="7"/>
        <v/>
      </c>
      <c r="AS33" s="34" t="str">
        <f t="shared" si="8"/>
        <v/>
      </c>
      <c r="AT33" s="35" t="str">
        <f t="shared" si="9"/>
        <v/>
      </c>
    </row>
    <row r="34" spans="1:46" ht="22.5" customHeight="1" x14ac:dyDescent="0.15">
      <c r="A34" s="5" t="s">
        <v>10</v>
      </c>
      <c r="B34" s="104" t="str">
        <f>IF(E27="","",IF(OR(B8="予定",B8="中間"),WORKDAY(EOMONTH(A27,7)-1,1,祝日表!B5:B49),WORKDAY(EOMONTH(E27,2)-1,1,祝日表!B5:B49)))</f>
        <v/>
      </c>
      <c r="C34" s="104"/>
      <c r="D34" s="104"/>
      <c r="E34" s="104"/>
      <c r="F34" s="104"/>
      <c r="G34" s="104"/>
      <c r="H34" s="155" t="s">
        <v>35</v>
      </c>
      <c r="I34" s="141"/>
      <c r="J34" s="158"/>
      <c r="K34" s="158"/>
      <c r="L34" s="158"/>
      <c r="M34" s="158"/>
      <c r="N34" s="142"/>
      <c r="O34" s="31"/>
      <c r="P34" s="11"/>
      <c r="Q34" s="5" t="s">
        <v>10</v>
      </c>
      <c r="R34" s="104" t="str">
        <f>B34</f>
        <v/>
      </c>
      <c r="S34" s="104"/>
      <c r="T34" s="104"/>
      <c r="U34" s="104"/>
      <c r="V34" s="104"/>
      <c r="W34" s="104"/>
      <c r="X34" s="155" t="s">
        <v>35</v>
      </c>
      <c r="Y34" s="141"/>
      <c r="Z34" s="158"/>
      <c r="AA34" s="158"/>
      <c r="AB34" s="158"/>
      <c r="AC34" s="158"/>
      <c r="AD34" s="142"/>
      <c r="AE34" s="31"/>
      <c r="AF34" s="11"/>
      <c r="AG34" s="5" t="s">
        <v>10</v>
      </c>
      <c r="AH34" s="104" t="str">
        <f>R34</f>
        <v/>
      </c>
      <c r="AI34" s="104"/>
      <c r="AJ34" s="104"/>
      <c r="AK34" s="104"/>
      <c r="AL34" s="104"/>
      <c r="AM34" s="104"/>
      <c r="AN34" s="155" t="s">
        <v>35</v>
      </c>
      <c r="AO34" s="141"/>
      <c r="AP34" s="158"/>
      <c r="AQ34" s="158"/>
      <c r="AR34" s="158"/>
      <c r="AS34" s="158"/>
      <c r="AT34" s="142"/>
    </row>
    <row r="35" spans="1:46" ht="22.5" customHeight="1" x14ac:dyDescent="0.15">
      <c r="A35" s="148" t="s">
        <v>51</v>
      </c>
      <c r="B35" s="45" t="s">
        <v>50</v>
      </c>
      <c r="C35" s="6"/>
      <c r="D35" s="4"/>
      <c r="E35" s="4"/>
      <c r="F35" s="4"/>
      <c r="G35" s="4"/>
      <c r="H35" s="156"/>
      <c r="I35" s="159"/>
      <c r="J35" s="160"/>
      <c r="K35" s="160"/>
      <c r="L35" s="160"/>
      <c r="M35" s="160"/>
      <c r="N35" s="161"/>
      <c r="O35" s="31"/>
      <c r="Q35" s="178" t="s">
        <v>49</v>
      </c>
      <c r="R35" s="172" t="s">
        <v>48</v>
      </c>
      <c r="S35" s="173"/>
      <c r="T35" s="173"/>
      <c r="U35" s="173"/>
      <c r="V35" s="173"/>
      <c r="W35" s="173"/>
      <c r="X35" s="156"/>
      <c r="Y35" s="159"/>
      <c r="Z35" s="160"/>
      <c r="AA35" s="160"/>
      <c r="AB35" s="160"/>
      <c r="AC35" s="160"/>
      <c r="AD35" s="161"/>
      <c r="AE35" s="31"/>
      <c r="AG35" s="3"/>
      <c r="AN35" s="156"/>
      <c r="AO35" s="159"/>
      <c r="AP35" s="160"/>
      <c r="AQ35" s="160"/>
      <c r="AR35" s="160"/>
      <c r="AS35" s="160"/>
      <c r="AT35" s="161"/>
    </row>
    <row r="36" spans="1:46" ht="22.5" customHeight="1" x14ac:dyDescent="0.15">
      <c r="A36" s="149"/>
      <c r="B36" s="150" t="s">
        <v>52</v>
      </c>
      <c r="C36" s="151"/>
      <c r="D36" s="151"/>
      <c r="E36" s="151"/>
      <c r="F36" s="151"/>
      <c r="G36" s="151"/>
      <c r="H36" s="156"/>
      <c r="I36" s="159"/>
      <c r="J36" s="160"/>
      <c r="K36" s="160"/>
      <c r="L36" s="160"/>
      <c r="M36" s="160"/>
      <c r="N36" s="161"/>
      <c r="O36" s="31"/>
      <c r="Q36" s="178"/>
      <c r="R36" s="173" t="s">
        <v>16</v>
      </c>
      <c r="S36" s="173"/>
      <c r="T36" s="173"/>
      <c r="U36" s="173"/>
      <c r="V36" s="173"/>
      <c r="W36" s="173"/>
      <c r="X36" s="156"/>
      <c r="Y36" s="159"/>
      <c r="Z36" s="160"/>
      <c r="AA36" s="160"/>
      <c r="AB36" s="160"/>
      <c r="AC36" s="160"/>
      <c r="AD36" s="161"/>
      <c r="AE36" s="31"/>
      <c r="AN36" s="156"/>
      <c r="AO36" s="159"/>
      <c r="AP36" s="160"/>
      <c r="AQ36" s="160"/>
      <c r="AR36" s="160"/>
      <c r="AS36" s="160"/>
      <c r="AT36" s="161"/>
    </row>
    <row r="37" spans="1:46" ht="22.5" customHeight="1" x14ac:dyDescent="0.15">
      <c r="H37" s="156"/>
      <c r="I37" s="159"/>
      <c r="J37" s="160"/>
      <c r="K37" s="160"/>
      <c r="L37" s="160"/>
      <c r="M37" s="160"/>
      <c r="N37" s="161"/>
      <c r="O37" s="31"/>
      <c r="Q37" s="43" t="s">
        <v>39</v>
      </c>
      <c r="X37" s="156"/>
      <c r="Y37" s="159"/>
      <c r="Z37" s="160"/>
      <c r="AA37" s="160"/>
      <c r="AB37" s="160"/>
      <c r="AC37" s="160"/>
      <c r="AD37" s="161"/>
      <c r="AE37" s="31"/>
      <c r="AN37" s="156"/>
      <c r="AO37" s="159"/>
      <c r="AP37" s="160"/>
      <c r="AQ37" s="160"/>
      <c r="AR37" s="160"/>
      <c r="AS37" s="160"/>
      <c r="AT37" s="161"/>
    </row>
    <row r="38" spans="1:46" x14ac:dyDescent="0.15">
      <c r="A38" s="20" t="s">
        <v>41</v>
      </c>
      <c r="B38" s="20"/>
      <c r="C38" s="20"/>
      <c r="D38" s="20"/>
      <c r="E38" s="20"/>
      <c r="F38" s="20"/>
      <c r="G38" s="29"/>
      <c r="H38" s="157"/>
      <c r="I38" s="143"/>
      <c r="J38" s="162"/>
      <c r="K38" s="162"/>
      <c r="L38" s="162"/>
      <c r="M38" s="162"/>
      <c r="N38" s="144"/>
      <c r="O38" s="31"/>
      <c r="Q38" s="20" t="s">
        <v>43</v>
      </c>
      <c r="R38" s="20"/>
      <c r="S38" s="20"/>
      <c r="T38" s="20"/>
      <c r="U38" s="20"/>
      <c r="V38" s="20"/>
      <c r="W38" s="29"/>
      <c r="X38" s="157"/>
      <c r="Y38" s="143"/>
      <c r="Z38" s="162"/>
      <c r="AA38" s="162"/>
      <c r="AB38" s="162"/>
      <c r="AC38" s="162"/>
      <c r="AD38" s="144"/>
      <c r="AE38" s="31"/>
      <c r="AG38" s="20" t="s">
        <v>45</v>
      </c>
      <c r="AH38" s="20"/>
      <c r="AI38" s="20"/>
      <c r="AJ38" s="20"/>
      <c r="AK38" s="20"/>
      <c r="AL38" s="20"/>
      <c r="AM38" s="29"/>
      <c r="AN38" s="157"/>
      <c r="AO38" s="143"/>
      <c r="AP38" s="162"/>
      <c r="AQ38" s="162"/>
      <c r="AR38" s="162"/>
      <c r="AS38" s="162"/>
      <c r="AT38" s="144"/>
    </row>
    <row r="39" spans="1:46" x14ac:dyDescent="0.15">
      <c r="A39" s="20" t="s">
        <v>42</v>
      </c>
      <c r="B39" s="20"/>
      <c r="C39" s="20"/>
      <c r="D39" s="20"/>
      <c r="E39" s="20"/>
      <c r="F39" s="20"/>
      <c r="G39" s="42"/>
      <c r="H39" s="44"/>
      <c r="I39" s="11"/>
      <c r="J39" s="11"/>
      <c r="K39" s="11"/>
      <c r="L39" s="11"/>
      <c r="M39" s="11"/>
      <c r="N39" s="11"/>
      <c r="O39" s="31"/>
      <c r="R39" s="20"/>
      <c r="S39" s="20"/>
      <c r="T39" s="20"/>
      <c r="U39" s="20"/>
      <c r="V39" s="20"/>
      <c r="W39" s="42"/>
      <c r="X39" s="44"/>
      <c r="Y39" s="11"/>
      <c r="Z39" s="11"/>
      <c r="AA39" s="11"/>
      <c r="AB39" s="11"/>
      <c r="AC39" s="11"/>
      <c r="AD39" s="11"/>
      <c r="AE39" s="31"/>
      <c r="AG39" s="20" t="s">
        <v>46</v>
      </c>
      <c r="AH39" s="20"/>
      <c r="AI39" s="20"/>
      <c r="AJ39" s="20"/>
      <c r="AK39" s="20"/>
      <c r="AL39" s="20"/>
      <c r="AM39" s="42"/>
      <c r="AN39" s="44"/>
      <c r="AO39" s="11"/>
      <c r="AP39" s="11"/>
      <c r="AQ39" s="11"/>
      <c r="AR39" s="11"/>
      <c r="AS39" s="11"/>
      <c r="AT39" s="11"/>
    </row>
    <row r="40" spans="1:46" x14ac:dyDescent="0.15">
      <c r="O40" s="31"/>
      <c r="AE40" s="31"/>
    </row>
    <row r="41" spans="1:46" x14ac:dyDescent="0.15">
      <c r="O41" s="31"/>
      <c r="AE41" s="31"/>
    </row>
    <row r="42" spans="1:46" x14ac:dyDescent="0.15">
      <c r="O42" s="31"/>
      <c r="AE42" s="31"/>
    </row>
    <row r="44" spans="1:46" x14ac:dyDescent="0.15">
      <c r="A44" s="20"/>
      <c r="Q44" s="20"/>
      <c r="AG44" s="20"/>
    </row>
    <row r="45" spans="1:46" x14ac:dyDescent="0.15">
      <c r="A45" s="20"/>
      <c r="Q45" s="20"/>
      <c r="AG45" s="20"/>
    </row>
    <row r="46" spans="1:46" x14ac:dyDescent="0.15">
      <c r="A46" s="20"/>
      <c r="Q46" s="20"/>
      <c r="AG46" s="20"/>
    </row>
    <row r="47" spans="1:46" x14ac:dyDescent="0.15">
      <c r="A47" s="20"/>
      <c r="Q47" s="20"/>
      <c r="AG47" s="20"/>
    </row>
  </sheetData>
  <mergeCells count="118">
    <mergeCell ref="B34:G34"/>
    <mergeCell ref="C28:C29"/>
    <mergeCell ref="A20:E20"/>
    <mergeCell ref="A19:E19"/>
    <mergeCell ref="F19:N19"/>
    <mergeCell ref="F20:N20"/>
    <mergeCell ref="A30:B30"/>
    <mergeCell ref="A31:B31"/>
    <mergeCell ref="A32:B32"/>
    <mergeCell ref="A33:B33"/>
    <mergeCell ref="A28:B29"/>
    <mergeCell ref="A27:C27"/>
    <mergeCell ref="E27:I27"/>
    <mergeCell ref="K27:N27"/>
    <mergeCell ref="K26:N26"/>
    <mergeCell ref="A26:J26"/>
    <mergeCell ref="A5:A7"/>
    <mergeCell ref="J24:N24"/>
    <mergeCell ref="B24:I24"/>
    <mergeCell ref="B25:I25"/>
    <mergeCell ref="J25:N25"/>
    <mergeCell ref="B5:C5"/>
    <mergeCell ref="G5:H5"/>
    <mergeCell ref="B10:K10"/>
    <mergeCell ref="B11:K11"/>
    <mergeCell ref="B12:K12"/>
    <mergeCell ref="A23:N23"/>
    <mergeCell ref="K17:L18"/>
    <mergeCell ref="B17:J18"/>
    <mergeCell ref="F5:F7"/>
    <mergeCell ref="K5:K7"/>
    <mergeCell ref="B6:C6"/>
    <mergeCell ref="B7:C7"/>
    <mergeCell ref="G6:H6"/>
    <mergeCell ref="G7:H7"/>
    <mergeCell ref="Q35:Q36"/>
    <mergeCell ref="Q31:R31"/>
    <mergeCell ref="Q32:R32"/>
    <mergeCell ref="Q33:R33"/>
    <mergeCell ref="R34:W34"/>
    <mergeCell ref="Q30:R30"/>
    <mergeCell ref="Q23:AD23"/>
    <mergeCell ref="R24:Y24"/>
    <mergeCell ref="Z24:AD24"/>
    <mergeCell ref="R25:Y25"/>
    <mergeCell ref="Z25:AD25"/>
    <mergeCell ref="Q26:Z26"/>
    <mergeCell ref="AA26:AD26"/>
    <mergeCell ref="Q27:S27"/>
    <mergeCell ref="U27:Y27"/>
    <mergeCell ref="AA27:AD27"/>
    <mergeCell ref="Q28:R29"/>
    <mergeCell ref="S28:S29"/>
    <mergeCell ref="AQ17:AR18"/>
    <mergeCell ref="AG19:AK19"/>
    <mergeCell ref="AL19:AT19"/>
    <mergeCell ref="AG20:AK20"/>
    <mergeCell ref="AL20:AT20"/>
    <mergeCell ref="AG23:AT23"/>
    <mergeCell ref="AH17:AP18"/>
    <mergeCell ref="AH24:AO24"/>
    <mergeCell ref="AP24:AT24"/>
    <mergeCell ref="AQ27:AT27"/>
    <mergeCell ref="A35:A36"/>
    <mergeCell ref="B36:G36"/>
    <mergeCell ref="A22:N22"/>
    <mergeCell ref="Q22:AD22"/>
    <mergeCell ref="AG22:AT22"/>
    <mergeCell ref="X34:X38"/>
    <mergeCell ref="Y34:AD38"/>
    <mergeCell ref="H34:H38"/>
    <mergeCell ref="I34:N38"/>
    <mergeCell ref="AN34:AN38"/>
    <mergeCell ref="AO34:AT38"/>
    <mergeCell ref="AG30:AH30"/>
    <mergeCell ref="AG31:AH31"/>
    <mergeCell ref="AG32:AH32"/>
    <mergeCell ref="AG28:AH29"/>
    <mergeCell ref="AI28:AI29"/>
    <mergeCell ref="AH25:AO25"/>
    <mergeCell ref="AP25:AT25"/>
    <mergeCell ref="AG26:AP26"/>
    <mergeCell ref="AQ26:AT26"/>
    <mergeCell ref="AG27:AI27"/>
    <mergeCell ref="R35:W35"/>
    <mergeCell ref="R36:W36"/>
    <mergeCell ref="AG33:AH33"/>
    <mergeCell ref="AH34:AM34"/>
    <mergeCell ref="R2:AA2"/>
    <mergeCell ref="R3:AA3"/>
    <mergeCell ref="R4:AA4"/>
    <mergeCell ref="R10:AA10"/>
    <mergeCell ref="R11:AA11"/>
    <mergeCell ref="R12:AA12"/>
    <mergeCell ref="AK27:AO27"/>
    <mergeCell ref="Q20:U20"/>
    <mergeCell ref="V20:AD20"/>
    <mergeCell ref="AA17:AB18"/>
    <mergeCell ref="R17:Z18"/>
    <mergeCell ref="Q19:U19"/>
    <mergeCell ref="V19:AD19"/>
    <mergeCell ref="V5:V7"/>
    <mergeCell ref="W5:X5"/>
    <mergeCell ref="AA5:AA7"/>
    <mergeCell ref="R6:S6"/>
    <mergeCell ref="R7:S7"/>
    <mergeCell ref="W6:X6"/>
    <mergeCell ref="W7:X7"/>
    <mergeCell ref="Q1:AA1"/>
    <mergeCell ref="Q5:Q7"/>
    <mergeCell ref="R5:S5"/>
    <mergeCell ref="R8:AA8"/>
    <mergeCell ref="B2:K2"/>
    <mergeCell ref="B3:K3"/>
    <mergeCell ref="B4:K4"/>
    <mergeCell ref="B8:K8"/>
    <mergeCell ref="R9:AA9"/>
    <mergeCell ref="B9:K9"/>
  </mergeCells>
  <phoneticPr fontId="2"/>
  <dataValidations count="2">
    <dataValidation imeMode="disabled" allowBlank="1" showInputMessage="1" showErrorMessage="1" sqref="B4:K4 B9:K11 R4:AA4 R9:AA11"/>
    <dataValidation type="list" allowBlank="1" showInputMessage="1" showErrorMessage="1" sqref="B8:K8 R8:AA8">
      <formula1>$AD$8:$AD$12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9"/>
  <sheetViews>
    <sheetView workbookViewId="0">
      <selection activeCell="C15" sqref="C15"/>
    </sheetView>
  </sheetViews>
  <sheetFormatPr defaultRowHeight="13.5" x14ac:dyDescent="0.15"/>
  <cols>
    <col min="1" max="1" width="9" style="58"/>
    <col min="2" max="2" width="15.875" style="58" customWidth="1"/>
    <col min="3" max="3" width="14.5" style="58" customWidth="1"/>
    <col min="4" max="5" width="9" style="58"/>
    <col min="6" max="6" width="16.125" style="58" customWidth="1"/>
    <col min="7" max="257" width="9" style="58"/>
    <col min="258" max="258" width="15.875" style="58" customWidth="1"/>
    <col min="259" max="259" width="14.5" style="58" customWidth="1"/>
    <col min="260" max="261" width="9" style="58"/>
    <col min="262" max="262" width="16.125" style="58" customWidth="1"/>
    <col min="263" max="513" width="9" style="58"/>
    <col min="514" max="514" width="15.875" style="58" customWidth="1"/>
    <col min="515" max="515" width="14.5" style="58" customWidth="1"/>
    <col min="516" max="517" width="9" style="58"/>
    <col min="518" max="518" width="16.125" style="58" customWidth="1"/>
    <col min="519" max="769" width="9" style="58"/>
    <col min="770" max="770" width="15.875" style="58" customWidth="1"/>
    <col min="771" max="771" width="14.5" style="58" customWidth="1"/>
    <col min="772" max="773" width="9" style="58"/>
    <col min="774" max="774" width="16.125" style="58" customWidth="1"/>
    <col min="775" max="1025" width="9" style="58"/>
    <col min="1026" max="1026" width="15.875" style="58" customWidth="1"/>
    <col min="1027" max="1027" width="14.5" style="58" customWidth="1"/>
    <col min="1028" max="1029" width="9" style="58"/>
    <col min="1030" max="1030" width="16.125" style="58" customWidth="1"/>
    <col min="1031" max="1281" width="9" style="58"/>
    <col min="1282" max="1282" width="15.875" style="58" customWidth="1"/>
    <col min="1283" max="1283" width="14.5" style="58" customWidth="1"/>
    <col min="1284" max="1285" width="9" style="58"/>
    <col min="1286" max="1286" width="16.125" style="58" customWidth="1"/>
    <col min="1287" max="1537" width="9" style="58"/>
    <col min="1538" max="1538" width="15.875" style="58" customWidth="1"/>
    <col min="1539" max="1539" width="14.5" style="58" customWidth="1"/>
    <col min="1540" max="1541" width="9" style="58"/>
    <col min="1542" max="1542" width="16.125" style="58" customWidth="1"/>
    <col min="1543" max="1793" width="9" style="58"/>
    <col min="1794" max="1794" width="15.875" style="58" customWidth="1"/>
    <col min="1795" max="1795" width="14.5" style="58" customWidth="1"/>
    <col min="1796" max="1797" width="9" style="58"/>
    <col min="1798" max="1798" width="16.125" style="58" customWidth="1"/>
    <col min="1799" max="2049" width="9" style="58"/>
    <col min="2050" max="2050" width="15.875" style="58" customWidth="1"/>
    <col min="2051" max="2051" width="14.5" style="58" customWidth="1"/>
    <col min="2052" max="2053" width="9" style="58"/>
    <col min="2054" max="2054" width="16.125" style="58" customWidth="1"/>
    <col min="2055" max="2305" width="9" style="58"/>
    <col min="2306" max="2306" width="15.875" style="58" customWidth="1"/>
    <col min="2307" max="2307" width="14.5" style="58" customWidth="1"/>
    <col min="2308" max="2309" width="9" style="58"/>
    <col min="2310" max="2310" width="16.125" style="58" customWidth="1"/>
    <col min="2311" max="2561" width="9" style="58"/>
    <col min="2562" max="2562" width="15.875" style="58" customWidth="1"/>
    <col min="2563" max="2563" width="14.5" style="58" customWidth="1"/>
    <col min="2564" max="2565" width="9" style="58"/>
    <col min="2566" max="2566" width="16.125" style="58" customWidth="1"/>
    <col min="2567" max="2817" width="9" style="58"/>
    <col min="2818" max="2818" width="15.875" style="58" customWidth="1"/>
    <col min="2819" max="2819" width="14.5" style="58" customWidth="1"/>
    <col min="2820" max="2821" width="9" style="58"/>
    <col min="2822" max="2822" width="16.125" style="58" customWidth="1"/>
    <col min="2823" max="3073" width="9" style="58"/>
    <col min="3074" max="3074" width="15.875" style="58" customWidth="1"/>
    <col min="3075" max="3075" width="14.5" style="58" customWidth="1"/>
    <col min="3076" max="3077" width="9" style="58"/>
    <col min="3078" max="3078" width="16.125" style="58" customWidth="1"/>
    <col min="3079" max="3329" width="9" style="58"/>
    <col min="3330" max="3330" width="15.875" style="58" customWidth="1"/>
    <col min="3331" max="3331" width="14.5" style="58" customWidth="1"/>
    <col min="3332" max="3333" width="9" style="58"/>
    <col min="3334" max="3334" width="16.125" style="58" customWidth="1"/>
    <col min="3335" max="3585" width="9" style="58"/>
    <col min="3586" max="3586" width="15.875" style="58" customWidth="1"/>
    <col min="3587" max="3587" width="14.5" style="58" customWidth="1"/>
    <col min="3588" max="3589" width="9" style="58"/>
    <col min="3590" max="3590" width="16.125" style="58" customWidth="1"/>
    <col min="3591" max="3841" width="9" style="58"/>
    <col min="3842" max="3842" width="15.875" style="58" customWidth="1"/>
    <col min="3843" max="3843" width="14.5" style="58" customWidth="1"/>
    <col min="3844" max="3845" width="9" style="58"/>
    <col min="3846" max="3846" width="16.125" style="58" customWidth="1"/>
    <col min="3847" max="4097" width="9" style="58"/>
    <col min="4098" max="4098" width="15.875" style="58" customWidth="1"/>
    <col min="4099" max="4099" width="14.5" style="58" customWidth="1"/>
    <col min="4100" max="4101" width="9" style="58"/>
    <col min="4102" max="4102" width="16.125" style="58" customWidth="1"/>
    <col min="4103" max="4353" width="9" style="58"/>
    <col min="4354" max="4354" width="15.875" style="58" customWidth="1"/>
    <col min="4355" max="4355" width="14.5" style="58" customWidth="1"/>
    <col min="4356" max="4357" width="9" style="58"/>
    <col min="4358" max="4358" width="16.125" style="58" customWidth="1"/>
    <col min="4359" max="4609" width="9" style="58"/>
    <col min="4610" max="4610" width="15.875" style="58" customWidth="1"/>
    <col min="4611" max="4611" width="14.5" style="58" customWidth="1"/>
    <col min="4612" max="4613" width="9" style="58"/>
    <col min="4614" max="4614" width="16.125" style="58" customWidth="1"/>
    <col min="4615" max="4865" width="9" style="58"/>
    <col min="4866" max="4866" width="15.875" style="58" customWidth="1"/>
    <col min="4867" max="4867" width="14.5" style="58" customWidth="1"/>
    <col min="4868" max="4869" width="9" style="58"/>
    <col min="4870" max="4870" width="16.125" style="58" customWidth="1"/>
    <col min="4871" max="5121" width="9" style="58"/>
    <col min="5122" max="5122" width="15.875" style="58" customWidth="1"/>
    <col min="5123" max="5123" width="14.5" style="58" customWidth="1"/>
    <col min="5124" max="5125" width="9" style="58"/>
    <col min="5126" max="5126" width="16.125" style="58" customWidth="1"/>
    <col min="5127" max="5377" width="9" style="58"/>
    <col min="5378" max="5378" width="15.875" style="58" customWidth="1"/>
    <col min="5379" max="5379" width="14.5" style="58" customWidth="1"/>
    <col min="5380" max="5381" width="9" style="58"/>
    <col min="5382" max="5382" width="16.125" style="58" customWidth="1"/>
    <col min="5383" max="5633" width="9" style="58"/>
    <col min="5634" max="5634" width="15.875" style="58" customWidth="1"/>
    <col min="5635" max="5635" width="14.5" style="58" customWidth="1"/>
    <col min="5636" max="5637" width="9" style="58"/>
    <col min="5638" max="5638" width="16.125" style="58" customWidth="1"/>
    <col min="5639" max="5889" width="9" style="58"/>
    <col min="5890" max="5890" width="15.875" style="58" customWidth="1"/>
    <col min="5891" max="5891" width="14.5" style="58" customWidth="1"/>
    <col min="5892" max="5893" width="9" style="58"/>
    <col min="5894" max="5894" width="16.125" style="58" customWidth="1"/>
    <col min="5895" max="6145" width="9" style="58"/>
    <col min="6146" max="6146" width="15.875" style="58" customWidth="1"/>
    <col min="6147" max="6147" width="14.5" style="58" customWidth="1"/>
    <col min="6148" max="6149" width="9" style="58"/>
    <col min="6150" max="6150" width="16.125" style="58" customWidth="1"/>
    <col min="6151" max="6401" width="9" style="58"/>
    <col min="6402" max="6402" width="15.875" style="58" customWidth="1"/>
    <col min="6403" max="6403" width="14.5" style="58" customWidth="1"/>
    <col min="6404" max="6405" width="9" style="58"/>
    <col min="6406" max="6406" width="16.125" style="58" customWidth="1"/>
    <col min="6407" max="6657" width="9" style="58"/>
    <col min="6658" max="6658" width="15.875" style="58" customWidth="1"/>
    <col min="6659" max="6659" width="14.5" style="58" customWidth="1"/>
    <col min="6660" max="6661" width="9" style="58"/>
    <col min="6662" max="6662" width="16.125" style="58" customWidth="1"/>
    <col min="6663" max="6913" width="9" style="58"/>
    <col min="6914" max="6914" width="15.875" style="58" customWidth="1"/>
    <col min="6915" max="6915" width="14.5" style="58" customWidth="1"/>
    <col min="6916" max="6917" width="9" style="58"/>
    <col min="6918" max="6918" width="16.125" style="58" customWidth="1"/>
    <col min="6919" max="7169" width="9" style="58"/>
    <col min="7170" max="7170" width="15.875" style="58" customWidth="1"/>
    <col min="7171" max="7171" width="14.5" style="58" customWidth="1"/>
    <col min="7172" max="7173" width="9" style="58"/>
    <col min="7174" max="7174" width="16.125" style="58" customWidth="1"/>
    <col min="7175" max="7425" width="9" style="58"/>
    <col min="7426" max="7426" width="15.875" style="58" customWidth="1"/>
    <col min="7427" max="7427" width="14.5" style="58" customWidth="1"/>
    <col min="7428" max="7429" width="9" style="58"/>
    <col min="7430" max="7430" width="16.125" style="58" customWidth="1"/>
    <col min="7431" max="7681" width="9" style="58"/>
    <col min="7682" max="7682" width="15.875" style="58" customWidth="1"/>
    <col min="7683" max="7683" width="14.5" style="58" customWidth="1"/>
    <col min="7684" max="7685" width="9" style="58"/>
    <col min="7686" max="7686" width="16.125" style="58" customWidth="1"/>
    <col min="7687" max="7937" width="9" style="58"/>
    <col min="7938" max="7938" width="15.875" style="58" customWidth="1"/>
    <col min="7939" max="7939" width="14.5" style="58" customWidth="1"/>
    <col min="7940" max="7941" width="9" style="58"/>
    <col min="7942" max="7942" width="16.125" style="58" customWidth="1"/>
    <col min="7943" max="8193" width="9" style="58"/>
    <col min="8194" max="8194" width="15.875" style="58" customWidth="1"/>
    <col min="8195" max="8195" width="14.5" style="58" customWidth="1"/>
    <col min="8196" max="8197" width="9" style="58"/>
    <col min="8198" max="8198" width="16.125" style="58" customWidth="1"/>
    <col min="8199" max="8449" width="9" style="58"/>
    <col min="8450" max="8450" width="15.875" style="58" customWidth="1"/>
    <col min="8451" max="8451" width="14.5" style="58" customWidth="1"/>
    <col min="8452" max="8453" width="9" style="58"/>
    <col min="8454" max="8454" width="16.125" style="58" customWidth="1"/>
    <col min="8455" max="8705" width="9" style="58"/>
    <col min="8706" max="8706" width="15.875" style="58" customWidth="1"/>
    <col min="8707" max="8707" width="14.5" style="58" customWidth="1"/>
    <col min="8708" max="8709" width="9" style="58"/>
    <col min="8710" max="8710" width="16.125" style="58" customWidth="1"/>
    <col min="8711" max="8961" width="9" style="58"/>
    <col min="8962" max="8962" width="15.875" style="58" customWidth="1"/>
    <col min="8963" max="8963" width="14.5" style="58" customWidth="1"/>
    <col min="8964" max="8965" width="9" style="58"/>
    <col min="8966" max="8966" width="16.125" style="58" customWidth="1"/>
    <col min="8967" max="9217" width="9" style="58"/>
    <col min="9218" max="9218" width="15.875" style="58" customWidth="1"/>
    <col min="9219" max="9219" width="14.5" style="58" customWidth="1"/>
    <col min="9220" max="9221" width="9" style="58"/>
    <col min="9222" max="9222" width="16.125" style="58" customWidth="1"/>
    <col min="9223" max="9473" width="9" style="58"/>
    <col min="9474" max="9474" width="15.875" style="58" customWidth="1"/>
    <col min="9475" max="9475" width="14.5" style="58" customWidth="1"/>
    <col min="9476" max="9477" width="9" style="58"/>
    <col min="9478" max="9478" width="16.125" style="58" customWidth="1"/>
    <col min="9479" max="9729" width="9" style="58"/>
    <col min="9730" max="9730" width="15.875" style="58" customWidth="1"/>
    <col min="9731" max="9731" width="14.5" style="58" customWidth="1"/>
    <col min="9732" max="9733" width="9" style="58"/>
    <col min="9734" max="9734" width="16.125" style="58" customWidth="1"/>
    <col min="9735" max="9985" width="9" style="58"/>
    <col min="9986" max="9986" width="15.875" style="58" customWidth="1"/>
    <col min="9987" max="9987" width="14.5" style="58" customWidth="1"/>
    <col min="9988" max="9989" width="9" style="58"/>
    <col min="9990" max="9990" width="16.125" style="58" customWidth="1"/>
    <col min="9991" max="10241" width="9" style="58"/>
    <col min="10242" max="10242" width="15.875" style="58" customWidth="1"/>
    <col min="10243" max="10243" width="14.5" style="58" customWidth="1"/>
    <col min="10244" max="10245" width="9" style="58"/>
    <col min="10246" max="10246" width="16.125" style="58" customWidth="1"/>
    <col min="10247" max="10497" width="9" style="58"/>
    <col min="10498" max="10498" width="15.875" style="58" customWidth="1"/>
    <col min="10499" max="10499" width="14.5" style="58" customWidth="1"/>
    <col min="10500" max="10501" width="9" style="58"/>
    <col min="10502" max="10502" width="16.125" style="58" customWidth="1"/>
    <col min="10503" max="10753" width="9" style="58"/>
    <col min="10754" max="10754" width="15.875" style="58" customWidth="1"/>
    <col min="10755" max="10755" width="14.5" style="58" customWidth="1"/>
    <col min="10756" max="10757" width="9" style="58"/>
    <col min="10758" max="10758" width="16.125" style="58" customWidth="1"/>
    <col min="10759" max="11009" width="9" style="58"/>
    <col min="11010" max="11010" width="15.875" style="58" customWidth="1"/>
    <col min="11011" max="11011" width="14.5" style="58" customWidth="1"/>
    <col min="11012" max="11013" width="9" style="58"/>
    <col min="11014" max="11014" width="16.125" style="58" customWidth="1"/>
    <col min="11015" max="11265" width="9" style="58"/>
    <col min="11266" max="11266" width="15.875" style="58" customWidth="1"/>
    <col min="11267" max="11267" width="14.5" style="58" customWidth="1"/>
    <col min="11268" max="11269" width="9" style="58"/>
    <col min="11270" max="11270" width="16.125" style="58" customWidth="1"/>
    <col min="11271" max="11521" width="9" style="58"/>
    <col min="11522" max="11522" width="15.875" style="58" customWidth="1"/>
    <col min="11523" max="11523" width="14.5" style="58" customWidth="1"/>
    <col min="11524" max="11525" width="9" style="58"/>
    <col min="11526" max="11526" width="16.125" style="58" customWidth="1"/>
    <col min="11527" max="11777" width="9" style="58"/>
    <col min="11778" max="11778" width="15.875" style="58" customWidth="1"/>
    <col min="11779" max="11779" width="14.5" style="58" customWidth="1"/>
    <col min="11780" max="11781" width="9" style="58"/>
    <col min="11782" max="11782" width="16.125" style="58" customWidth="1"/>
    <col min="11783" max="12033" width="9" style="58"/>
    <col min="12034" max="12034" width="15.875" style="58" customWidth="1"/>
    <col min="12035" max="12035" width="14.5" style="58" customWidth="1"/>
    <col min="12036" max="12037" width="9" style="58"/>
    <col min="12038" max="12038" width="16.125" style="58" customWidth="1"/>
    <col min="12039" max="12289" width="9" style="58"/>
    <col min="12290" max="12290" width="15.875" style="58" customWidth="1"/>
    <col min="12291" max="12291" width="14.5" style="58" customWidth="1"/>
    <col min="12292" max="12293" width="9" style="58"/>
    <col min="12294" max="12294" width="16.125" style="58" customWidth="1"/>
    <col min="12295" max="12545" width="9" style="58"/>
    <col min="12546" max="12546" width="15.875" style="58" customWidth="1"/>
    <col min="12547" max="12547" width="14.5" style="58" customWidth="1"/>
    <col min="12548" max="12549" width="9" style="58"/>
    <col min="12550" max="12550" width="16.125" style="58" customWidth="1"/>
    <col min="12551" max="12801" width="9" style="58"/>
    <col min="12802" max="12802" width="15.875" style="58" customWidth="1"/>
    <col min="12803" max="12803" width="14.5" style="58" customWidth="1"/>
    <col min="12804" max="12805" width="9" style="58"/>
    <col min="12806" max="12806" width="16.125" style="58" customWidth="1"/>
    <col min="12807" max="13057" width="9" style="58"/>
    <col min="13058" max="13058" width="15.875" style="58" customWidth="1"/>
    <col min="13059" max="13059" width="14.5" style="58" customWidth="1"/>
    <col min="13060" max="13061" width="9" style="58"/>
    <col min="13062" max="13062" width="16.125" style="58" customWidth="1"/>
    <col min="13063" max="13313" width="9" style="58"/>
    <col min="13314" max="13314" width="15.875" style="58" customWidth="1"/>
    <col min="13315" max="13315" width="14.5" style="58" customWidth="1"/>
    <col min="13316" max="13317" width="9" style="58"/>
    <col min="13318" max="13318" width="16.125" style="58" customWidth="1"/>
    <col min="13319" max="13569" width="9" style="58"/>
    <col min="13570" max="13570" width="15.875" style="58" customWidth="1"/>
    <col min="13571" max="13571" width="14.5" style="58" customWidth="1"/>
    <col min="13572" max="13573" width="9" style="58"/>
    <col min="13574" max="13574" width="16.125" style="58" customWidth="1"/>
    <col min="13575" max="13825" width="9" style="58"/>
    <col min="13826" max="13826" width="15.875" style="58" customWidth="1"/>
    <col min="13827" max="13827" width="14.5" style="58" customWidth="1"/>
    <col min="13828" max="13829" width="9" style="58"/>
    <col min="13830" max="13830" width="16.125" style="58" customWidth="1"/>
    <col min="13831" max="14081" width="9" style="58"/>
    <col min="14082" max="14082" width="15.875" style="58" customWidth="1"/>
    <col min="14083" max="14083" width="14.5" style="58" customWidth="1"/>
    <col min="14084" max="14085" width="9" style="58"/>
    <col min="14086" max="14086" width="16.125" style="58" customWidth="1"/>
    <col min="14087" max="14337" width="9" style="58"/>
    <col min="14338" max="14338" width="15.875" style="58" customWidth="1"/>
    <col min="14339" max="14339" width="14.5" style="58" customWidth="1"/>
    <col min="14340" max="14341" width="9" style="58"/>
    <col min="14342" max="14342" width="16.125" style="58" customWidth="1"/>
    <col min="14343" max="14593" width="9" style="58"/>
    <col min="14594" max="14594" width="15.875" style="58" customWidth="1"/>
    <col min="14595" max="14595" width="14.5" style="58" customWidth="1"/>
    <col min="14596" max="14597" width="9" style="58"/>
    <col min="14598" max="14598" width="16.125" style="58" customWidth="1"/>
    <col min="14599" max="14849" width="9" style="58"/>
    <col min="14850" max="14850" width="15.875" style="58" customWidth="1"/>
    <col min="14851" max="14851" width="14.5" style="58" customWidth="1"/>
    <col min="14852" max="14853" width="9" style="58"/>
    <col min="14854" max="14854" width="16.125" style="58" customWidth="1"/>
    <col min="14855" max="15105" width="9" style="58"/>
    <col min="15106" max="15106" width="15.875" style="58" customWidth="1"/>
    <col min="15107" max="15107" width="14.5" style="58" customWidth="1"/>
    <col min="15108" max="15109" width="9" style="58"/>
    <col min="15110" max="15110" width="16.125" style="58" customWidth="1"/>
    <col min="15111" max="15361" width="9" style="58"/>
    <col min="15362" max="15362" width="15.875" style="58" customWidth="1"/>
    <col min="15363" max="15363" width="14.5" style="58" customWidth="1"/>
    <col min="15364" max="15365" width="9" style="58"/>
    <col min="15366" max="15366" width="16.125" style="58" customWidth="1"/>
    <col min="15367" max="15617" width="9" style="58"/>
    <col min="15618" max="15618" width="15.875" style="58" customWidth="1"/>
    <col min="15619" max="15619" width="14.5" style="58" customWidth="1"/>
    <col min="15620" max="15621" width="9" style="58"/>
    <col min="15622" max="15622" width="16.125" style="58" customWidth="1"/>
    <col min="15623" max="15873" width="9" style="58"/>
    <col min="15874" max="15874" width="15.875" style="58" customWidth="1"/>
    <col min="15875" max="15875" width="14.5" style="58" customWidth="1"/>
    <col min="15876" max="15877" width="9" style="58"/>
    <col min="15878" max="15878" width="16.125" style="58" customWidth="1"/>
    <col min="15879" max="16129" width="9" style="58"/>
    <col min="16130" max="16130" width="15.875" style="58" customWidth="1"/>
    <col min="16131" max="16131" width="14.5" style="58" customWidth="1"/>
    <col min="16132" max="16133" width="9" style="58"/>
    <col min="16134" max="16134" width="16.125" style="58" customWidth="1"/>
    <col min="16135" max="16384" width="9" style="58"/>
  </cols>
  <sheetData>
    <row r="1" spans="2:7" ht="14.25" thickBot="1" x14ac:dyDescent="0.2">
      <c r="B1" s="56"/>
      <c r="C1" s="57"/>
      <c r="F1" s="59"/>
    </row>
    <row r="2" spans="2:7" ht="15" thickTop="1" thickBot="1" x14ac:dyDescent="0.2">
      <c r="B2" s="58" t="s">
        <v>57</v>
      </c>
      <c r="C2" s="60">
        <f>法人市民税納付書!I5+2018</f>
        <v>2018</v>
      </c>
      <c r="D2" s="58" t="s">
        <v>58</v>
      </c>
      <c r="F2" s="61"/>
    </row>
    <row r="3" spans="2:7" ht="14.25" thickTop="1" x14ac:dyDescent="0.15"/>
    <row r="4" spans="2:7" x14ac:dyDescent="0.15">
      <c r="B4" s="62" t="s">
        <v>59</v>
      </c>
      <c r="C4" s="62" t="s">
        <v>60</v>
      </c>
    </row>
    <row r="5" spans="2:7" x14ac:dyDescent="0.15">
      <c r="B5" s="63">
        <f>DATE(C2+1,1,1)</f>
        <v>43466</v>
      </c>
      <c r="C5" s="64" t="s">
        <v>61</v>
      </c>
    </row>
    <row r="6" spans="2:7" x14ac:dyDescent="0.15">
      <c r="B6" s="63">
        <f>DATE(C2+1,1,2)</f>
        <v>43467</v>
      </c>
      <c r="C6" s="64" t="s">
        <v>62</v>
      </c>
    </row>
    <row r="7" spans="2:7" x14ac:dyDescent="0.15">
      <c r="B7" s="63">
        <f>DATE(C2+1,1,3)</f>
        <v>43468</v>
      </c>
      <c r="C7" s="64" t="s">
        <v>63</v>
      </c>
    </row>
    <row r="8" spans="2:7" x14ac:dyDescent="0.15">
      <c r="B8" s="63">
        <f>DATE(C2+1,1,15-WEEKDAY(DATE(C2+1,1,6)))</f>
        <v>43479</v>
      </c>
      <c r="C8" s="64" t="s">
        <v>64</v>
      </c>
    </row>
    <row r="9" spans="2:7" x14ac:dyDescent="0.15">
      <c r="B9" s="63">
        <f>DATE(C2+1,2,11)</f>
        <v>43507</v>
      </c>
      <c r="C9" s="64" t="s">
        <v>65</v>
      </c>
    </row>
    <row r="10" spans="2:7" x14ac:dyDescent="0.15">
      <c r="B10" s="63" t="str">
        <f>IF(WEEKDAY(B9,2)&gt;6,B9+1,"0")</f>
        <v>0</v>
      </c>
      <c r="C10" s="65" t="s">
        <v>66</v>
      </c>
    </row>
    <row r="11" spans="2:7" x14ac:dyDescent="0.15">
      <c r="B11" s="63">
        <f>DATE(C2+1,2,23)</f>
        <v>43519</v>
      </c>
      <c r="C11" s="67" t="s">
        <v>84</v>
      </c>
    </row>
    <row r="12" spans="2:7" x14ac:dyDescent="0.15">
      <c r="B12" s="63" t="str">
        <f>IF(WEEKDAY(B11,2)&gt;6,B11+1,"0")</f>
        <v>0</v>
      </c>
      <c r="C12" s="65" t="s">
        <v>66</v>
      </c>
    </row>
    <row r="13" spans="2:7" x14ac:dyDescent="0.15">
      <c r="B13" s="63">
        <f>DATE(C2+1,3,INT(20.8431+0.242194*((C2+1)-1980)-INT(((C2+1)-1980)/4)))</f>
        <v>43545</v>
      </c>
      <c r="C13" s="64" t="s">
        <v>67</v>
      </c>
      <c r="G13" s="66"/>
    </row>
    <row r="14" spans="2:7" x14ac:dyDescent="0.15">
      <c r="B14" s="63" t="str">
        <f>IF(WEEKDAY(B13,2)&gt;6,B13+1,"0")</f>
        <v>0</v>
      </c>
      <c r="C14" s="65" t="s">
        <v>66</v>
      </c>
    </row>
    <row r="15" spans="2:7" x14ac:dyDescent="0.15">
      <c r="B15" s="63">
        <f>DATE(C2+1,4,29)</f>
        <v>43584</v>
      </c>
      <c r="C15" s="64" t="s">
        <v>68</v>
      </c>
    </row>
    <row r="16" spans="2:7" x14ac:dyDescent="0.15">
      <c r="B16" s="63" t="str">
        <f>IF(WEEKDAY(B15,2)&gt;6,B15+1,"0")</f>
        <v>0</v>
      </c>
      <c r="C16" s="65" t="s">
        <v>66</v>
      </c>
    </row>
    <row r="17" spans="2:3" x14ac:dyDescent="0.15">
      <c r="B17" s="63">
        <f>DATE(C2+1,5,3)</f>
        <v>43588</v>
      </c>
      <c r="C17" s="64" t="s">
        <v>69</v>
      </c>
    </row>
    <row r="18" spans="2:3" x14ac:dyDescent="0.15">
      <c r="B18" s="63">
        <f>DATE(C2+1,5,4)</f>
        <v>43589</v>
      </c>
      <c r="C18" s="64" t="s">
        <v>70</v>
      </c>
    </row>
    <row r="19" spans="2:3" x14ac:dyDescent="0.15">
      <c r="B19" s="63">
        <f>DATE(C2+1,5,5)</f>
        <v>43590</v>
      </c>
      <c r="C19" s="64" t="s">
        <v>71</v>
      </c>
    </row>
    <row r="20" spans="2:3" x14ac:dyDescent="0.15">
      <c r="B20" s="63">
        <f>IF(OR(WEEKDAY(B17,2)&gt;6,WEEKDAY(B18,2)&gt;6,WEEKDAY(B19,2)&gt;6),B19+1,"0")</f>
        <v>43591</v>
      </c>
      <c r="C20" s="65" t="s">
        <v>66</v>
      </c>
    </row>
    <row r="21" spans="2:3" x14ac:dyDescent="0.15">
      <c r="B21" s="63">
        <f>DATE(C2,2,11)</f>
        <v>43142</v>
      </c>
      <c r="C21" s="64" t="s">
        <v>65</v>
      </c>
    </row>
    <row r="22" spans="2:3" x14ac:dyDescent="0.15">
      <c r="B22" s="63">
        <f>IF(WEEKDAY(B21,2)&gt;6,B21+1,"0")</f>
        <v>43143</v>
      </c>
      <c r="C22" s="65" t="s">
        <v>66</v>
      </c>
    </row>
    <row r="23" spans="2:3" x14ac:dyDescent="0.15">
      <c r="B23" s="63">
        <f>DATE(C2,2,23)</f>
        <v>43154</v>
      </c>
      <c r="C23" s="67" t="s">
        <v>84</v>
      </c>
    </row>
    <row r="24" spans="2:3" x14ac:dyDescent="0.15">
      <c r="B24" s="63" t="str">
        <f>IF(WEEKDAY(B23,2)&gt;6,B23+1,"0")</f>
        <v>0</v>
      </c>
      <c r="C24" s="65" t="s">
        <v>66</v>
      </c>
    </row>
    <row r="25" spans="2:3" x14ac:dyDescent="0.15">
      <c r="B25" s="63">
        <f>DATE(C2,3,INT(20.8431+0.242194*((C2)-1980)-INT(((C2)-1980)/4)))</f>
        <v>43180</v>
      </c>
      <c r="C25" s="64" t="s">
        <v>67</v>
      </c>
    </row>
    <row r="26" spans="2:3" x14ac:dyDescent="0.15">
      <c r="B26" s="63" t="str">
        <f>IF(WEEKDAY(B25,2)&gt;6,B25+1,"0")</f>
        <v>0</v>
      </c>
      <c r="C26" s="65" t="s">
        <v>66</v>
      </c>
    </row>
    <row r="27" spans="2:3" x14ac:dyDescent="0.15">
      <c r="B27" s="63">
        <f>DATE(C2,4,29)</f>
        <v>43219</v>
      </c>
      <c r="C27" s="64" t="s">
        <v>68</v>
      </c>
    </row>
    <row r="28" spans="2:3" x14ac:dyDescent="0.15">
      <c r="B28" s="63">
        <f>IF(WEEKDAY(B27,2)&gt;6,B27+1,"0")</f>
        <v>43220</v>
      </c>
      <c r="C28" s="65" t="s">
        <v>66</v>
      </c>
    </row>
    <row r="29" spans="2:3" x14ac:dyDescent="0.15">
      <c r="B29" s="63">
        <f>DATE(C2,5,3)</f>
        <v>43223</v>
      </c>
      <c r="C29" s="64" t="s">
        <v>69</v>
      </c>
    </row>
    <row r="30" spans="2:3" x14ac:dyDescent="0.15">
      <c r="B30" s="63">
        <f>DATE(C2,5,4)</f>
        <v>43224</v>
      </c>
      <c r="C30" s="64" t="s">
        <v>70</v>
      </c>
    </row>
    <row r="31" spans="2:3" x14ac:dyDescent="0.15">
      <c r="B31" s="63">
        <f>DATE(C2,5,5)</f>
        <v>43225</v>
      </c>
      <c r="C31" s="64" t="s">
        <v>71</v>
      </c>
    </row>
    <row r="32" spans="2:3" x14ac:dyDescent="0.15">
      <c r="B32" s="63" t="str">
        <f>IF(OR(WEEKDAY(B29,2)&gt;6,WEEKDAY(B30,2)&gt;6,WEEKDAY(B31,2)&gt;6),B31+1,"0")</f>
        <v>0</v>
      </c>
      <c r="C32" s="65" t="s">
        <v>66</v>
      </c>
    </row>
    <row r="33" spans="2:7" x14ac:dyDescent="0.15">
      <c r="B33" s="63">
        <f>DATE(C2,7,22-WEEKDAY(DATE(C2,7,6)))</f>
        <v>43297</v>
      </c>
      <c r="C33" s="64" t="s">
        <v>72</v>
      </c>
    </row>
    <row r="34" spans="2:7" x14ac:dyDescent="0.15">
      <c r="B34" s="63">
        <f>DATE(C2,8,11)</f>
        <v>43323</v>
      </c>
      <c r="C34" s="64" t="s">
        <v>73</v>
      </c>
    </row>
    <row r="35" spans="2:7" x14ac:dyDescent="0.15">
      <c r="B35" s="63" t="str">
        <f>IF(WEEKDAY(B34,2)&gt;6,B34+1,"0")</f>
        <v>0</v>
      </c>
      <c r="C35" s="65" t="s">
        <v>66</v>
      </c>
    </row>
    <row r="36" spans="2:7" x14ac:dyDescent="0.15">
      <c r="B36" s="63">
        <f>DATE(C2,9,22-WEEKDAY(DATE(C2,9,6)))</f>
        <v>43360</v>
      </c>
      <c r="C36" s="64" t="s">
        <v>74</v>
      </c>
      <c r="D36" s="68"/>
      <c r="E36" s="69"/>
      <c r="F36" s="69"/>
      <c r="G36" s="69"/>
    </row>
    <row r="37" spans="2:7" x14ac:dyDescent="0.15">
      <c r="B37" s="63">
        <f>DATE(C2,9,INT(23.2488+0.242194*(C2-1980)-INT((C2-1980)/4)))</f>
        <v>43366</v>
      </c>
      <c r="C37" s="64" t="s">
        <v>75</v>
      </c>
    </row>
    <row r="38" spans="2:7" x14ac:dyDescent="0.15">
      <c r="B38" s="63">
        <f>DATE(C2,10,15-WEEKDAY(DATE(C2,10,6)))</f>
        <v>43381</v>
      </c>
      <c r="C38" s="64" t="s">
        <v>76</v>
      </c>
    </row>
    <row r="39" spans="2:7" x14ac:dyDescent="0.15">
      <c r="B39" s="63">
        <f>DATE(C2,11,3)</f>
        <v>43407</v>
      </c>
      <c r="C39" s="64" t="s">
        <v>77</v>
      </c>
    </row>
    <row r="40" spans="2:7" x14ac:dyDescent="0.15">
      <c r="B40" s="63" t="str">
        <f>IF(WEEKDAY(B39,2)&gt;6,B39+1,"0")</f>
        <v>0</v>
      </c>
      <c r="C40" s="65" t="s">
        <v>66</v>
      </c>
    </row>
    <row r="41" spans="2:7" x14ac:dyDescent="0.15">
      <c r="B41" s="63">
        <f>DATE(C2,11,23)</f>
        <v>43427</v>
      </c>
      <c r="C41" s="64" t="s">
        <v>78</v>
      </c>
    </row>
    <row r="42" spans="2:7" x14ac:dyDescent="0.15">
      <c r="B42" s="63" t="str">
        <f>IF(WEEKDAY(B41,2)&gt;6,B41+1,"0")</f>
        <v>0</v>
      </c>
      <c r="C42" s="65" t="s">
        <v>66</v>
      </c>
    </row>
    <row r="43" spans="2:7" x14ac:dyDescent="0.15">
      <c r="B43" s="63">
        <f>DATE(C2,12,29)</f>
        <v>43463</v>
      </c>
      <c r="C43" s="67" t="s">
        <v>79</v>
      </c>
    </row>
    <row r="44" spans="2:7" x14ac:dyDescent="0.15">
      <c r="B44" s="63">
        <f>DATE(C2,12,30)</f>
        <v>43464</v>
      </c>
      <c r="C44" s="67" t="s">
        <v>80</v>
      </c>
    </row>
    <row r="45" spans="2:7" x14ac:dyDescent="0.15">
      <c r="B45" s="63">
        <f>DATE(C2,12,31)</f>
        <v>43465</v>
      </c>
      <c r="C45" s="67" t="s">
        <v>80</v>
      </c>
    </row>
    <row r="46" spans="2:7" x14ac:dyDescent="0.15">
      <c r="B46" s="63">
        <f>DATE(C2,1,1)</f>
        <v>43101</v>
      </c>
      <c r="C46" s="64" t="s">
        <v>61</v>
      </c>
    </row>
    <row r="47" spans="2:7" x14ac:dyDescent="0.15">
      <c r="B47" s="63">
        <f>DATE(C2,1,2)</f>
        <v>43102</v>
      </c>
      <c r="C47" s="64" t="s">
        <v>62</v>
      </c>
    </row>
    <row r="48" spans="2:7" x14ac:dyDescent="0.15">
      <c r="B48" s="63">
        <f>DATE(C2,1,3)</f>
        <v>43103</v>
      </c>
      <c r="C48" s="64" t="s">
        <v>63</v>
      </c>
    </row>
    <row r="49" spans="2:3" x14ac:dyDescent="0.15">
      <c r="B49" s="63">
        <f>DATE(C2,1,15-WEEKDAY(DATE(C2,1,6)))</f>
        <v>43108</v>
      </c>
      <c r="C49" s="64" t="s">
        <v>64</v>
      </c>
    </row>
  </sheetData>
  <sheetProtection algorithmName="SHA-512" hashValue="4Xr/ph/+pRLMejO4uBCa5mLJBzdm98wa/ZBfc1DEAxEP6IoZkqiX27leEAYaez6XJrkujRs8i/NJuM7oBrYiww==" saltValue="9GIYEt8VH8aPkQpQ3o/9ug==" spinCount="100000" sheet="1" objects="1" scenarios="1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法人市民税納付書</vt:lpstr>
      <vt:lpstr>祝日表</vt:lpstr>
      <vt:lpstr>法人市民税納付書!Print_Area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秋穂 敏明</dc:creator>
  <cp:lastModifiedBy>onojo</cp:lastModifiedBy>
  <cp:lastPrinted>2020-04-23T02:05:00Z</cp:lastPrinted>
  <dcterms:created xsi:type="dcterms:W3CDTF">2017-08-07T02:56:21Z</dcterms:created>
  <dcterms:modified xsi:type="dcterms:W3CDTF">2020-04-27T02:04:33Z</dcterms:modified>
</cp:coreProperties>
</file>